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Dropbox (Personal)\RPrograms PC\Packages\Pensions packages\pp.prototypes2\data-raw\"/>
    </mc:Choice>
  </mc:AlternateContent>
  <bookViews>
    <workbookView xWindow="0" yWindow="0" windowWidth="28800" windowHeight="13935" firstSheet="3" activeTab="9"/>
  </bookViews>
  <sheets>
    <sheet name="TOC" sheetId="52" r:id="rId1"/>
    <sheet name="Notes" sheetId="4" r:id="rId2"/>
    <sheet name="RetirementRatesComments" sheetId="49" r:id="rId3"/>
    <sheet name="Plantypes" sheetId="18" r:id="rId4"/>
    <sheet name="proto.retrates" sheetId="51" r:id="rId5"/>
    <sheet name="AZ-PERS-6.misc" sheetId="8" r:id="rId6"/>
    <sheet name="AZ-PERS-6.actives" sheetId="1" r:id="rId7"/>
    <sheet name="AZ-PERS-6.retirees" sheetId="2" r:id="rId8"/>
    <sheet name="AZ-PERS-6.retrates" sheetId="43" r:id="rId9"/>
    <sheet name="AZ-PERS-6.salgrowth" sheetId="3" r:id="rId10"/>
    <sheet name="AZ-PERS-6.termrates" sheetId="5" r:id="rId11"/>
    <sheet name="LA-CERA-43.misc" sheetId="27" r:id="rId12"/>
    <sheet name="LA-CERA-43.actives" sheetId="26" r:id="rId13"/>
    <sheet name="LA-CERA-43.retirees" sheetId="25" r:id="rId14"/>
    <sheet name="LA-CERA-43.retrates" sheetId="44" r:id="rId15"/>
    <sheet name="LA-CERA-43.salgrowth" sheetId="24" r:id="rId16"/>
    <sheet name="LA-CERA-43.termrates" sheetId="23" r:id="rId17"/>
    <sheet name="OH-PERS-85.actives" sheetId="37" r:id="rId18"/>
    <sheet name="OH-PERS-85.retirees" sheetId="38" r:id="rId19"/>
    <sheet name="OH-PERS-85.retrates" sheetId="45" r:id="rId20"/>
    <sheet name="OH-PERS-85.salgrowth" sheetId="39" r:id="rId21"/>
    <sheet name="OH-PERS-85.termrates" sheetId="40" r:id="rId22"/>
    <sheet name="WA-PERS2-119.actives" sheetId="14" r:id="rId23"/>
    <sheet name="WA-PERS2-119.retirees" sheetId="15" r:id="rId24"/>
    <sheet name="WA-PERS2-119.retrates" sheetId="46" r:id="rId25"/>
    <sheet name="WA-PERS2-119.salgrowth" sheetId="16" r:id="rId26"/>
    <sheet name="WA-PERS2-119.termrates" sheetId="33" r:id="rId27"/>
    <sheet name="test calcs az pers" sheetId="10" r:id="rId28"/>
    <sheet name="check az-pers actives" sheetId="11" r:id="rId29"/>
    <sheet name="check az-pers ben" sheetId="12" r:id="rId30"/>
    <sheet name="Sheet10" sheetId="19" r:id="rId31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44" i="46" l="1"/>
  <c r="O44" i="46"/>
  <c r="P43" i="46"/>
  <c r="O43" i="46"/>
  <c r="P42" i="46"/>
  <c r="O42" i="46"/>
  <c r="P41" i="46"/>
  <c r="O41" i="46"/>
  <c r="P40" i="46"/>
  <c r="O40" i="46"/>
  <c r="P39" i="46"/>
  <c r="O39" i="46"/>
  <c r="P38" i="46"/>
  <c r="O38" i="46"/>
  <c r="P37" i="46"/>
  <c r="O37" i="46"/>
  <c r="P36" i="46"/>
  <c r="O36" i="46"/>
  <c r="P35" i="46"/>
  <c r="O35" i="46"/>
  <c r="P34" i="46"/>
  <c r="O34" i="46"/>
  <c r="P33" i="46"/>
  <c r="O33" i="46"/>
  <c r="P32" i="46"/>
  <c r="O32" i="46"/>
  <c r="P31" i="46"/>
  <c r="O31" i="46"/>
  <c r="P30" i="46"/>
  <c r="O30" i="46"/>
  <c r="P29" i="46"/>
  <c r="O29" i="46"/>
  <c r="P28" i="46"/>
  <c r="O28" i="46"/>
  <c r="P27" i="46"/>
  <c r="O27" i="46"/>
  <c r="P26" i="46"/>
  <c r="O26" i="46"/>
  <c r="P25" i="46"/>
  <c r="O25" i="46"/>
  <c r="P24" i="46"/>
  <c r="O24" i="46"/>
  <c r="P23" i="46"/>
  <c r="O23" i="46"/>
  <c r="P22" i="46"/>
  <c r="O22" i="46"/>
  <c r="P21" i="46"/>
  <c r="O21" i="46"/>
  <c r="P20" i="46"/>
  <c r="O20" i="46"/>
  <c r="P19" i="46"/>
  <c r="O19" i="46"/>
  <c r="P18" i="46"/>
  <c r="O18" i="46"/>
  <c r="P17" i="46"/>
  <c r="O17" i="46"/>
  <c r="P16" i="46"/>
  <c r="O16" i="46"/>
  <c r="P15" i="46"/>
  <c r="O15" i="46"/>
  <c r="P14" i="46"/>
  <c r="O14" i="46"/>
  <c r="P13" i="46"/>
  <c r="O13" i="46"/>
  <c r="P12" i="46"/>
  <c r="O12" i="46"/>
  <c r="P11" i="46"/>
  <c r="O11" i="46"/>
  <c r="P10" i="46"/>
  <c r="O10" i="46"/>
  <c r="P9" i="46"/>
  <c r="O9" i="46"/>
  <c r="H204" i="45"/>
  <c r="H203" i="45"/>
  <c r="H202" i="45"/>
  <c r="H201" i="45"/>
  <c r="H200" i="45"/>
  <c r="H199" i="45"/>
  <c r="H198" i="45"/>
  <c r="H197" i="45"/>
  <c r="H196" i="45"/>
  <c r="H195" i="45"/>
  <c r="H173" i="45"/>
  <c r="H172" i="45"/>
  <c r="H171" i="45"/>
  <c r="H170" i="45"/>
  <c r="H169" i="45"/>
  <c r="H168" i="45"/>
  <c r="H167" i="45"/>
  <c r="H166" i="45"/>
  <c r="H165" i="45"/>
  <c r="H164" i="45"/>
  <c r="H163" i="45"/>
  <c r="H162" i="45"/>
  <c r="H161" i="45"/>
  <c r="H160" i="45"/>
  <c r="I125" i="45"/>
  <c r="I124" i="45"/>
  <c r="I123" i="45"/>
  <c r="I122" i="45"/>
  <c r="I121" i="45"/>
  <c r="I120" i="45"/>
  <c r="I119" i="45"/>
  <c r="I118" i="45"/>
  <c r="I117" i="45"/>
  <c r="I116" i="45"/>
  <c r="I115" i="45"/>
  <c r="I114" i="45"/>
  <c r="I113" i="45"/>
  <c r="I112" i="45"/>
  <c r="I111" i="45"/>
  <c r="I110" i="45"/>
  <c r="I109" i="45"/>
  <c r="I108" i="45"/>
  <c r="I107" i="45"/>
  <c r="I106" i="45"/>
  <c r="I105" i="45"/>
  <c r="R54" i="1" l="1"/>
  <c r="H42" i="16" l="1"/>
  <c r="H41" i="16"/>
  <c r="H40" i="16"/>
  <c r="H39" i="16"/>
  <c r="H38" i="16"/>
  <c r="H37" i="16"/>
  <c r="H36" i="16"/>
  <c r="H35" i="16"/>
  <c r="H34" i="16"/>
  <c r="H33" i="16"/>
  <c r="H32" i="16"/>
  <c r="H31" i="16"/>
  <c r="H30" i="16"/>
  <c r="H29" i="16"/>
  <c r="H28" i="16"/>
  <c r="H27" i="16"/>
  <c r="H26" i="16"/>
  <c r="H25" i="16"/>
  <c r="H24" i="16"/>
  <c r="H23" i="16"/>
  <c r="H22" i="16"/>
  <c r="H21" i="16"/>
  <c r="H20" i="16"/>
  <c r="H19" i="16"/>
  <c r="H18" i="16"/>
  <c r="H17" i="16"/>
  <c r="H16" i="16"/>
  <c r="H15" i="16"/>
  <c r="H14" i="16"/>
  <c r="H13" i="16"/>
  <c r="H12" i="16"/>
  <c r="B18" i="40"/>
  <c r="B17" i="40"/>
  <c r="B16" i="40"/>
  <c r="B15" i="40"/>
  <c r="B14" i="40"/>
  <c r="B13" i="40"/>
  <c r="B12" i="40"/>
  <c r="B11" i="40"/>
  <c r="B10" i="40"/>
  <c r="B9" i="40"/>
  <c r="B8" i="40"/>
  <c r="B7" i="40"/>
  <c r="B6" i="40"/>
  <c r="D31" i="40"/>
  <c r="D43" i="40"/>
  <c r="D42" i="40"/>
  <c r="D41" i="40"/>
  <c r="D40" i="40"/>
  <c r="D39" i="40"/>
  <c r="D38" i="40"/>
  <c r="D37" i="40"/>
  <c r="D36" i="40"/>
  <c r="D35" i="40"/>
  <c r="D34" i="40"/>
  <c r="D33" i="40"/>
  <c r="D32" i="40"/>
  <c r="L33" i="38"/>
  <c r="L32" i="38"/>
  <c r="K32" i="38"/>
  <c r="I16" i="38"/>
  <c r="N30" i="38"/>
  <c r="N29" i="38"/>
  <c r="N28" i="38"/>
  <c r="N27" i="38"/>
  <c r="N26" i="38"/>
  <c r="N25" i="38"/>
  <c r="N24" i="38"/>
  <c r="N23" i="38"/>
  <c r="N22" i="38"/>
  <c r="N21" i="38"/>
  <c r="N20" i="38"/>
  <c r="N19" i="38"/>
  <c r="N18" i="38"/>
  <c r="N17" i="38"/>
  <c r="N16" i="38"/>
  <c r="N15" i="38"/>
  <c r="N14" i="38"/>
  <c r="M30" i="38"/>
  <c r="M29" i="38"/>
  <c r="M28" i="38"/>
  <c r="M27" i="38"/>
  <c r="M26" i="38"/>
  <c r="M25" i="38"/>
  <c r="M24" i="38"/>
  <c r="M23" i="38"/>
  <c r="M22" i="38"/>
  <c r="M21" i="38"/>
  <c r="M20" i="38"/>
  <c r="M19" i="38"/>
  <c r="M18" i="38"/>
  <c r="M17" i="38"/>
  <c r="M16" i="38"/>
  <c r="M15" i="38"/>
  <c r="M14" i="38"/>
  <c r="D23" i="37"/>
  <c r="D26" i="37" s="1"/>
  <c r="D29" i="37" s="1"/>
  <c r="D32" i="37" s="1"/>
  <c r="D35" i="37" s="1"/>
  <c r="D38" i="37" s="1"/>
  <c r="D41" i="37" s="1"/>
  <c r="D44" i="37" s="1"/>
  <c r="D47" i="37" s="1"/>
  <c r="D50" i="37" s="1"/>
  <c r="E21" i="37"/>
  <c r="E24" i="37" s="1"/>
  <c r="E27" i="37" s="1"/>
  <c r="E30" i="37" s="1"/>
  <c r="E33" i="37" s="1"/>
  <c r="E36" i="37" s="1"/>
  <c r="E39" i="37" s="1"/>
  <c r="E42" i="37" s="1"/>
  <c r="E45" i="37" s="1"/>
  <c r="E48" i="37" s="1"/>
  <c r="C21" i="37"/>
  <c r="C24" i="37" s="1"/>
  <c r="C27" i="37" s="1"/>
  <c r="C30" i="37" s="1"/>
  <c r="C33" i="37" s="1"/>
  <c r="C36" i="37" s="1"/>
  <c r="C39" i="37" s="1"/>
  <c r="C42" i="37" s="1"/>
  <c r="C45" i="37" s="1"/>
  <c r="C48" i="37" s="1"/>
  <c r="E20" i="37"/>
  <c r="E23" i="37" s="1"/>
  <c r="E26" i="37" s="1"/>
  <c r="E29" i="37" s="1"/>
  <c r="E32" i="37" s="1"/>
  <c r="E35" i="37" s="1"/>
  <c r="E38" i="37" s="1"/>
  <c r="E41" i="37" s="1"/>
  <c r="E44" i="37" s="1"/>
  <c r="E47" i="37" s="1"/>
  <c r="E50" i="37" s="1"/>
  <c r="D20" i="37"/>
  <c r="C20" i="37"/>
  <c r="C23" i="37" s="1"/>
  <c r="C26" i="37" s="1"/>
  <c r="C29" i="37" s="1"/>
  <c r="C32" i="37" s="1"/>
  <c r="C35" i="37" s="1"/>
  <c r="C38" i="37" s="1"/>
  <c r="C41" i="37" s="1"/>
  <c r="C44" i="37" s="1"/>
  <c r="C47" i="37" s="1"/>
  <c r="C50" i="37" s="1"/>
  <c r="E19" i="37"/>
  <c r="E22" i="37" s="1"/>
  <c r="E25" i="37" s="1"/>
  <c r="E28" i="37" s="1"/>
  <c r="E31" i="37" s="1"/>
  <c r="E34" i="37" s="1"/>
  <c r="E37" i="37" s="1"/>
  <c r="E40" i="37" s="1"/>
  <c r="E43" i="37" s="1"/>
  <c r="E46" i="37" s="1"/>
  <c r="E49" i="37" s="1"/>
  <c r="D19" i="37"/>
  <c r="D22" i="37" s="1"/>
  <c r="D25" i="37" s="1"/>
  <c r="D28" i="37" s="1"/>
  <c r="D31" i="37" s="1"/>
  <c r="D34" i="37" s="1"/>
  <c r="D37" i="37" s="1"/>
  <c r="D40" i="37" s="1"/>
  <c r="D43" i="37" s="1"/>
  <c r="D46" i="37" s="1"/>
  <c r="D49" i="37" s="1"/>
  <c r="C19" i="37"/>
  <c r="C22" i="37" s="1"/>
  <c r="C25" i="37" s="1"/>
  <c r="C28" i="37" s="1"/>
  <c r="C31" i="37" s="1"/>
  <c r="C34" i="37" s="1"/>
  <c r="C37" i="37" s="1"/>
  <c r="C40" i="37" s="1"/>
  <c r="C43" i="37" s="1"/>
  <c r="C46" i="37" s="1"/>
  <c r="C49" i="37" s="1"/>
  <c r="E18" i="37"/>
  <c r="D18" i="37"/>
  <c r="D21" i="37" s="1"/>
  <c r="D24" i="37" s="1"/>
  <c r="D27" i="37" s="1"/>
  <c r="D30" i="37" s="1"/>
  <c r="D33" i="37" s="1"/>
  <c r="D36" i="37" s="1"/>
  <c r="D39" i="37" s="1"/>
  <c r="D42" i="37" s="1"/>
  <c r="D45" i="37" s="1"/>
  <c r="D48" i="37" s="1"/>
  <c r="C18" i="37"/>
  <c r="B37" i="33" l="1"/>
  <c r="B36" i="33"/>
  <c r="B35" i="33"/>
  <c r="B34" i="33"/>
  <c r="B33" i="33"/>
  <c r="B32" i="33"/>
  <c r="B31" i="33"/>
  <c r="B30" i="33"/>
  <c r="B29" i="33"/>
  <c r="B28" i="33"/>
  <c r="B27" i="33"/>
  <c r="B26" i="33"/>
  <c r="B25" i="33"/>
  <c r="B24" i="33"/>
  <c r="B23" i="33"/>
  <c r="B22" i="33"/>
  <c r="B21" i="33"/>
  <c r="B20" i="33"/>
  <c r="B19" i="33"/>
  <c r="B18" i="33"/>
  <c r="B17" i="33"/>
  <c r="B16" i="33"/>
  <c r="B15" i="33"/>
  <c r="B14" i="33"/>
  <c r="B13" i="33"/>
  <c r="B12" i="33"/>
  <c r="B11" i="33"/>
  <c r="B10" i="33"/>
  <c r="B9" i="33"/>
  <c r="B8" i="33"/>
  <c r="B7" i="33"/>
  <c r="T63" i="24" l="1"/>
  <c r="T62" i="24"/>
  <c r="T61" i="24"/>
  <c r="T60" i="24"/>
  <c r="T59" i="24"/>
  <c r="T58" i="24"/>
  <c r="T57" i="24"/>
  <c r="T56" i="24"/>
  <c r="T55" i="24"/>
  <c r="T54" i="24"/>
  <c r="T53" i="24"/>
  <c r="T52" i="24"/>
  <c r="T51" i="24"/>
  <c r="T50" i="24"/>
  <c r="T49" i="24"/>
  <c r="T48" i="24"/>
  <c r="T47" i="24"/>
  <c r="T46" i="24"/>
  <c r="T45" i="24"/>
  <c r="T44" i="24"/>
  <c r="T43" i="24"/>
  <c r="S63" i="24"/>
  <c r="S62" i="24"/>
  <c r="S61" i="24"/>
  <c r="S60" i="24"/>
  <c r="S59" i="24"/>
  <c r="S58" i="24"/>
  <c r="S57" i="24"/>
  <c r="S56" i="24"/>
  <c r="S55" i="24"/>
  <c r="S54" i="24"/>
  <c r="S53" i="24"/>
  <c r="S52" i="24"/>
  <c r="S51" i="24"/>
  <c r="S50" i="24"/>
  <c r="S49" i="24"/>
  <c r="S48" i="24"/>
  <c r="S47" i="24"/>
  <c r="S46" i="24"/>
  <c r="S45" i="24"/>
  <c r="S44" i="24"/>
  <c r="S43" i="24"/>
  <c r="U10" i="14"/>
  <c r="U12" i="14"/>
  <c r="U14" i="14"/>
  <c r="U16" i="14"/>
  <c r="U18" i="14"/>
  <c r="U20" i="14"/>
  <c r="U22" i="14"/>
  <c r="U24" i="14"/>
  <c r="U26" i="14"/>
  <c r="U28" i="14"/>
  <c r="U30" i="14"/>
  <c r="U32" i="14"/>
  <c r="S33" i="14"/>
  <c r="F69" i="12" l="1"/>
  <c r="F68" i="12"/>
  <c r="F67" i="12"/>
  <c r="F66" i="12"/>
  <c r="F65" i="12"/>
  <c r="F64" i="12"/>
  <c r="F63" i="12"/>
  <c r="F62" i="12"/>
  <c r="F61" i="12"/>
  <c r="F60" i="12"/>
  <c r="F59" i="12"/>
  <c r="F58" i="12"/>
  <c r="F57" i="12"/>
  <c r="F56" i="12"/>
  <c r="F55" i="12"/>
  <c r="F54" i="12"/>
  <c r="F53" i="12"/>
  <c r="F52" i="12"/>
  <c r="F51" i="12"/>
  <c r="F50" i="12"/>
  <c r="F48" i="12"/>
  <c r="F47" i="12"/>
  <c r="F46" i="12"/>
  <c r="F45" i="12"/>
  <c r="F44" i="12"/>
  <c r="F42" i="12"/>
  <c r="F41" i="12"/>
  <c r="F40" i="12"/>
  <c r="F39" i="12"/>
  <c r="F38" i="12"/>
  <c r="G38" i="12" s="1"/>
  <c r="F36" i="12"/>
  <c r="F35" i="12"/>
  <c r="F34" i="12"/>
  <c r="F33" i="12"/>
  <c r="F32" i="12"/>
  <c r="F30" i="12"/>
  <c r="F29" i="12"/>
  <c r="F28" i="12"/>
  <c r="F27" i="12"/>
  <c r="F26" i="12"/>
  <c r="G26" i="12" s="1"/>
  <c r="F24" i="12"/>
  <c r="F23" i="12"/>
  <c r="F22" i="12"/>
  <c r="F21" i="12"/>
  <c r="F20" i="12"/>
  <c r="F18" i="12"/>
  <c r="F17" i="12"/>
  <c r="F16" i="12"/>
  <c r="F15" i="12"/>
  <c r="F14" i="12"/>
  <c r="F12" i="12"/>
  <c r="F11" i="12"/>
  <c r="F10" i="12"/>
  <c r="F9" i="12"/>
  <c r="F8" i="12"/>
  <c r="F7" i="12"/>
  <c r="F6" i="12"/>
  <c r="F5" i="12"/>
  <c r="F4" i="12"/>
  <c r="F3" i="12"/>
  <c r="H75" i="11"/>
  <c r="H59" i="11"/>
  <c r="K75" i="11"/>
  <c r="J75" i="11"/>
  <c r="I75" i="11"/>
  <c r="G75" i="11"/>
  <c r="G20" i="12" l="1"/>
  <c r="G32" i="12"/>
  <c r="G14" i="12"/>
  <c r="C3" i="11"/>
  <c r="E6" i="11"/>
  <c r="E3" i="11" s="1"/>
  <c r="D3" i="11" s="1"/>
  <c r="F6" i="11"/>
  <c r="E7" i="11"/>
  <c r="F7" i="11"/>
  <c r="E8" i="11"/>
  <c r="F8" i="11"/>
  <c r="E9" i="11"/>
  <c r="F9" i="11"/>
  <c r="E10" i="11"/>
  <c r="F10" i="11"/>
  <c r="E11" i="11"/>
  <c r="F11" i="11"/>
  <c r="E12" i="11"/>
  <c r="F12" i="11"/>
  <c r="E13" i="11"/>
  <c r="F13" i="11"/>
  <c r="E14" i="11"/>
  <c r="F14" i="11"/>
  <c r="E15" i="11"/>
  <c r="F15" i="11"/>
  <c r="E16" i="11"/>
  <c r="F16" i="11"/>
  <c r="E17" i="11"/>
  <c r="F17" i="11"/>
  <c r="G17" i="11"/>
  <c r="I17" i="11"/>
  <c r="H17" i="11" s="1"/>
  <c r="J17" i="11"/>
  <c r="K17" i="11" s="1"/>
  <c r="E18" i="11"/>
  <c r="F18" i="11"/>
  <c r="E19" i="11"/>
  <c r="F19" i="11"/>
  <c r="E20" i="11"/>
  <c r="F20" i="11"/>
  <c r="E21" i="11"/>
  <c r="F21" i="11"/>
  <c r="E22" i="11"/>
  <c r="F22" i="11"/>
  <c r="E23" i="11"/>
  <c r="F23" i="11"/>
  <c r="E24" i="11"/>
  <c r="F24" i="11"/>
  <c r="E25" i="11"/>
  <c r="F25" i="11"/>
  <c r="E26" i="11"/>
  <c r="F26" i="11"/>
  <c r="E27" i="11"/>
  <c r="F27" i="11"/>
  <c r="E28" i="11"/>
  <c r="F28" i="11"/>
  <c r="E29" i="11"/>
  <c r="F29" i="11"/>
  <c r="E30" i="11"/>
  <c r="F30" i="11"/>
  <c r="G30" i="11"/>
  <c r="J30" i="11"/>
  <c r="K30" i="11"/>
  <c r="E31" i="11"/>
  <c r="F31" i="11"/>
  <c r="E32" i="11"/>
  <c r="F32" i="11"/>
  <c r="E33" i="11"/>
  <c r="F33" i="11"/>
  <c r="J44" i="11" s="1"/>
  <c r="K44" i="11" s="1"/>
  <c r="E34" i="11"/>
  <c r="F34" i="11"/>
  <c r="E35" i="11"/>
  <c r="F35" i="11"/>
  <c r="E36" i="11"/>
  <c r="F36" i="11"/>
  <c r="E37" i="11"/>
  <c r="F37" i="11"/>
  <c r="E38" i="11"/>
  <c r="F38" i="11"/>
  <c r="E39" i="11"/>
  <c r="F39" i="11"/>
  <c r="E40" i="11"/>
  <c r="F40" i="11"/>
  <c r="E41" i="11"/>
  <c r="F41" i="11"/>
  <c r="E42" i="11"/>
  <c r="F42" i="11"/>
  <c r="E43" i="11"/>
  <c r="F43" i="11"/>
  <c r="E44" i="11"/>
  <c r="F44" i="11"/>
  <c r="G44" i="11"/>
  <c r="I44" i="11"/>
  <c r="H44" i="11" s="1"/>
  <c r="E45" i="11"/>
  <c r="F45" i="11"/>
  <c r="E46" i="11"/>
  <c r="F46" i="11"/>
  <c r="J59" i="11" s="1"/>
  <c r="K59" i="11" s="1"/>
  <c r="E47" i="11"/>
  <c r="I59" i="11" s="1"/>
  <c r="F47" i="11"/>
  <c r="E48" i="11"/>
  <c r="F48" i="11"/>
  <c r="E49" i="11"/>
  <c r="F49" i="11"/>
  <c r="E50" i="11"/>
  <c r="F50" i="11"/>
  <c r="E51" i="11"/>
  <c r="F51" i="11"/>
  <c r="E52" i="11"/>
  <c r="F52" i="11"/>
  <c r="E53" i="11"/>
  <c r="F53" i="11"/>
  <c r="E54" i="11"/>
  <c r="F54" i="11"/>
  <c r="E55" i="11"/>
  <c r="F55" i="11"/>
  <c r="E56" i="11"/>
  <c r="F56" i="11"/>
  <c r="E57" i="11"/>
  <c r="F57" i="11"/>
  <c r="E58" i="11"/>
  <c r="F58" i="11"/>
  <c r="E59" i="11"/>
  <c r="F59" i="11"/>
  <c r="G59" i="11"/>
  <c r="E60" i="11"/>
  <c r="F60" i="11"/>
  <c r="E61" i="11"/>
  <c r="F61" i="11"/>
  <c r="E62" i="11"/>
  <c r="F62" i="11"/>
  <c r="E63" i="11"/>
  <c r="F63" i="11"/>
  <c r="E64" i="11"/>
  <c r="F64" i="11"/>
  <c r="E65" i="11"/>
  <c r="F65" i="11"/>
  <c r="E66" i="11"/>
  <c r="F66" i="11"/>
  <c r="E67" i="11"/>
  <c r="F67" i="11"/>
  <c r="E68" i="11"/>
  <c r="F68" i="11"/>
  <c r="E69" i="11"/>
  <c r="F69" i="11"/>
  <c r="E70" i="11"/>
  <c r="F70" i="11"/>
  <c r="E71" i="11"/>
  <c r="F71" i="11"/>
  <c r="E72" i="11"/>
  <c r="F72" i="11"/>
  <c r="E73" i="11"/>
  <c r="F73" i="11"/>
  <c r="E74" i="11"/>
  <c r="F74" i="11"/>
  <c r="E75" i="11"/>
  <c r="F75" i="11"/>
  <c r="D60" i="10"/>
  <c r="D61" i="10" s="1"/>
  <c r="D62" i="10" s="1"/>
  <c r="D59" i="10"/>
  <c r="D58" i="10"/>
  <c r="H53" i="10"/>
  <c r="G53" i="10"/>
  <c r="F53" i="10"/>
  <c r="E53" i="10"/>
  <c r="D53" i="10"/>
  <c r="G52" i="10"/>
  <c r="F52" i="10"/>
  <c r="E52" i="10"/>
  <c r="D52" i="10"/>
  <c r="F51" i="10"/>
  <c r="E51" i="10"/>
  <c r="D51" i="10"/>
  <c r="E50" i="10"/>
  <c r="D50" i="10"/>
  <c r="D49" i="10"/>
  <c r="S4" i="10"/>
  <c r="S5" i="10" s="1"/>
  <c r="S6" i="10" s="1"/>
  <c r="S7" i="10" s="1"/>
  <c r="S8" i="10" s="1"/>
  <c r="S9" i="10" s="1"/>
  <c r="S10" i="10" s="1"/>
  <c r="S11" i="10" s="1"/>
  <c r="S12" i="10" s="1"/>
  <c r="S13" i="10" s="1"/>
  <c r="S14" i="10" s="1"/>
  <c r="S15" i="10" s="1"/>
  <c r="S16" i="10" s="1"/>
  <c r="S17" i="10" s="1"/>
  <c r="S18" i="10" s="1"/>
  <c r="S19" i="10" s="1"/>
  <c r="S20" i="10" s="1"/>
  <c r="S21" i="10" s="1"/>
  <c r="S22" i="10" s="1"/>
  <c r="S23" i="10" s="1"/>
  <c r="S24" i="10" s="1"/>
  <c r="S25" i="10" s="1"/>
  <c r="S26" i="10" s="1"/>
  <c r="S27" i="10" s="1"/>
  <c r="S28" i="10" s="1"/>
  <c r="S29" i="10" s="1"/>
  <c r="S30" i="10" s="1"/>
  <c r="S31" i="10" s="1"/>
  <c r="S32" i="10" s="1"/>
  <c r="S33" i="10" s="1"/>
  <c r="S34" i="10" s="1"/>
  <c r="S35" i="10" s="1"/>
  <c r="S36" i="10" s="1"/>
  <c r="S37" i="10" s="1"/>
  <c r="S38" i="10" s="1"/>
  <c r="S39" i="10" s="1"/>
  <c r="S40" i="10" s="1"/>
  <c r="S41" i="10" s="1"/>
  <c r="S42" i="10" s="1"/>
  <c r="S43" i="10" s="1"/>
  <c r="S44" i="10" s="1"/>
  <c r="S45" i="10" s="1"/>
  <c r="S46" i="10" s="1"/>
  <c r="S47" i="10" s="1"/>
  <c r="S48" i="10" s="1"/>
  <c r="S49" i="10" s="1"/>
  <c r="S50" i="10" s="1"/>
  <c r="S51" i="10" s="1"/>
  <c r="S52" i="10" s="1"/>
  <c r="S53" i="10" s="1"/>
  <c r="S54" i="10" s="1"/>
  <c r="S55" i="10" s="1"/>
  <c r="S56" i="10" s="1"/>
  <c r="S57" i="10" s="1"/>
  <c r="S58" i="10" s="1"/>
  <c r="S59" i="10" s="1"/>
  <c r="S60" i="10" s="1"/>
  <c r="S61" i="10" s="1"/>
  <c r="S62" i="10" s="1"/>
  <c r="S3" i="10"/>
  <c r="R62" i="10"/>
  <c r="R61" i="10"/>
  <c r="R60" i="10"/>
  <c r="R59" i="10"/>
  <c r="R58" i="10"/>
  <c r="R57" i="10"/>
  <c r="R56" i="10"/>
  <c r="R55" i="10"/>
  <c r="R54" i="10"/>
  <c r="R53" i="10"/>
  <c r="R52" i="10"/>
  <c r="R51" i="10"/>
  <c r="R50" i="10"/>
  <c r="R49" i="10"/>
  <c r="R48" i="10"/>
  <c r="R47" i="10"/>
  <c r="R46" i="10"/>
  <c r="R45" i="10"/>
  <c r="R44" i="10"/>
  <c r="R43" i="10"/>
  <c r="R42" i="10"/>
  <c r="R41" i="10"/>
  <c r="R40" i="10"/>
  <c r="R39" i="10"/>
  <c r="R38" i="10"/>
  <c r="R37" i="10"/>
  <c r="R36" i="10"/>
  <c r="R35" i="10"/>
  <c r="R34" i="10"/>
  <c r="R33" i="10"/>
  <c r="R32" i="10"/>
  <c r="R31" i="10"/>
  <c r="R30" i="10"/>
  <c r="R29" i="10"/>
  <c r="R28" i="10"/>
  <c r="R27" i="10"/>
  <c r="R26" i="10"/>
  <c r="R25" i="10"/>
  <c r="R24" i="10"/>
  <c r="R23" i="10"/>
  <c r="R22" i="10"/>
  <c r="R21" i="10"/>
  <c r="R20" i="10"/>
  <c r="R19" i="10"/>
  <c r="R18" i="10"/>
  <c r="R17" i="10"/>
  <c r="R16" i="10"/>
  <c r="R15" i="10"/>
  <c r="R14" i="10"/>
  <c r="R13" i="10"/>
  <c r="R12" i="10"/>
  <c r="R11" i="10"/>
  <c r="R10" i="10"/>
  <c r="R9" i="10"/>
  <c r="R8" i="10"/>
  <c r="R7" i="10"/>
  <c r="R6" i="10"/>
  <c r="R5" i="10"/>
  <c r="R4" i="10"/>
  <c r="R3" i="10"/>
  <c r="R2" i="10"/>
  <c r="J45" i="10"/>
  <c r="H45" i="10"/>
  <c r="G45" i="10"/>
  <c r="F45" i="10"/>
  <c r="E45" i="10"/>
  <c r="D45" i="10"/>
  <c r="G44" i="10"/>
  <c r="F44" i="10"/>
  <c r="E44" i="10"/>
  <c r="D44" i="10"/>
  <c r="F43" i="10"/>
  <c r="E43" i="10"/>
  <c r="D43" i="10"/>
  <c r="E42" i="10"/>
  <c r="D42" i="10"/>
  <c r="D41" i="10"/>
  <c r="F10" i="10"/>
  <c r="G10" i="10"/>
  <c r="H10" i="10"/>
  <c r="I10" i="10"/>
  <c r="J10" i="10"/>
  <c r="K10" i="10"/>
  <c r="L10" i="10"/>
  <c r="M10" i="10"/>
  <c r="N10" i="10"/>
  <c r="F12" i="10"/>
  <c r="G12" i="10"/>
  <c r="H12" i="10"/>
  <c r="I12" i="10"/>
  <c r="J12" i="10"/>
  <c r="K12" i="10"/>
  <c r="L12" i="10"/>
  <c r="M12" i="10"/>
  <c r="G14" i="10"/>
  <c r="G15" i="10"/>
  <c r="G16" i="10"/>
  <c r="G17" i="10"/>
  <c r="G18" i="10"/>
  <c r="G19" i="10"/>
  <c r="G20" i="10"/>
  <c r="E22" i="10"/>
  <c r="G26" i="10"/>
  <c r="G27" i="10"/>
  <c r="G28" i="10"/>
  <c r="G29" i="10"/>
  <c r="G30" i="10"/>
  <c r="G31" i="10"/>
  <c r="G32" i="10"/>
  <c r="E34" i="10"/>
  <c r="C19" i="2"/>
  <c r="C21" i="2" s="1"/>
  <c r="C23" i="2" s="1"/>
  <c r="C25" i="2" s="1"/>
  <c r="C27" i="2" s="1"/>
  <c r="C29" i="2" s="1"/>
  <c r="C31" i="2" s="1"/>
  <c r="C33" i="2" s="1"/>
  <c r="C18" i="2"/>
  <c r="C20" i="2" s="1"/>
  <c r="C22" i="2" s="1"/>
  <c r="C24" i="2" s="1"/>
  <c r="C26" i="2" s="1"/>
  <c r="C28" i="2" s="1"/>
  <c r="C30" i="2" s="1"/>
  <c r="C32" i="2" s="1"/>
  <c r="D17" i="2"/>
  <c r="D19" i="2" s="1"/>
  <c r="D21" i="2" s="1"/>
  <c r="D23" i="2" s="1"/>
  <c r="D25" i="2" s="1"/>
  <c r="D27" i="2" s="1"/>
  <c r="D29" i="2" s="1"/>
  <c r="D31" i="2" s="1"/>
  <c r="D33" i="2" s="1"/>
  <c r="C17" i="2"/>
  <c r="D16" i="2"/>
  <c r="D18" i="2" s="1"/>
  <c r="D20" i="2" s="1"/>
  <c r="D22" i="2" s="1"/>
  <c r="D24" i="2" s="1"/>
  <c r="D26" i="2" s="1"/>
  <c r="D28" i="2" s="1"/>
  <c r="D30" i="2" s="1"/>
  <c r="D32" i="2" s="1"/>
  <c r="C16" i="2"/>
  <c r="I30" i="11" l="1"/>
  <c r="H30" i="11" s="1"/>
  <c r="L30" i="11"/>
  <c r="G22" i="10"/>
  <c r="F22" i="10" s="1"/>
  <c r="G34" i="10"/>
  <c r="F34" i="10" s="1"/>
  <c r="M11" i="10"/>
  <c r="B26" i="5"/>
  <c r="B25" i="5"/>
  <c r="B24" i="5"/>
  <c r="B23" i="5"/>
  <c r="B22" i="5"/>
  <c r="B21" i="5"/>
  <c r="B20" i="5"/>
  <c r="B19" i="5"/>
  <c r="B18" i="5"/>
  <c r="B17" i="5"/>
  <c r="B16" i="5"/>
  <c r="B15" i="5"/>
  <c r="B14" i="5"/>
  <c r="B13" i="5"/>
  <c r="B12" i="5"/>
  <c r="B11" i="5"/>
  <c r="B10" i="5"/>
  <c r="B9" i="5"/>
  <c r="B8" i="5"/>
  <c r="B7" i="5"/>
  <c r="B6" i="5"/>
  <c r="D31" i="5"/>
  <c r="B18" i="3"/>
  <c r="D51" i="5"/>
  <c r="D50" i="5"/>
  <c r="D49" i="5"/>
  <c r="D48" i="5"/>
  <c r="D47" i="5"/>
  <c r="D46" i="5"/>
  <c r="D45" i="5"/>
  <c r="D44" i="5"/>
  <c r="D43" i="5"/>
  <c r="D42" i="5"/>
  <c r="D41" i="5"/>
  <c r="D40" i="5"/>
  <c r="D39" i="5"/>
  <c r="D38" i="5"/>
  <c r="D37" i="5"/>
  <c r="D36" i="5"/>
  <c r="D35" i="5"/>
  <c r="D34" i="5"/>
  <c r="D33" i="5"/>
  <c r="D32" i="5"/>
</calcChain>
</file>

<file path=xl/sharedStrings.xml><?xml version="1.0" encoding="utf-8"?>
<sst xmlns="http://schemas.openxmlformats.org/spreadsheetml/2006/main" count="1511" uniqueCount="574">
  <si>
    <t>TOC</t>
  </si>
  <si>
    <t>Exhibit 10.5g</t>
  </si>
  <si>
    <t>Distribution of Active Members by Age and Years of Service</t>
  </si>
  <si>
    <t>Total Active Members</t>
  </si>
  <si>
    <t>Count and Average Salary</t>
  </si>
  <si>
    <t>as of June 30, 2013</t>
  </si>
  <si>
    <t>order</t>
  </si>
  <si>
    <t>type</t>
  </si>
  <si>
    <t>midage</t>
  </si>
  <si>
    <t>agegrp</t>
  </si>
  <si>
    <t>total</t>
  </si>
  <si>
    <t>nactives</t>
  </si>
  <si>
    <t>Below 19</t>
  </si>
  <si>
    <t>salary</t>
  </si>
  <si>
    <t>20-24</t>
  </si>
  <si>
    <t>25-29</t>
  </si>
  <si>
    <t>30-34</t>
  </si>
  <si>
    <t>35-39</t>
  </si>
  <si>
    <t>40-44</t>
  </si>
  <si>
    <t>45-49</t>
  </si>
  <si>
    <t>50-54</t>
  </si>
  <si>
    <t>55-59</t>
  </si>
  <si>
    <t>60-64</t>
  </si>
  <si>
    <t>65-69</t>
  </si>
  <si>
    <t>70 &amp; Over</t>
  </si>
  <si>
    <t>TOTAL</t>
  </si>
  <si>
    <t>Note that this is a monthly annuity so the prototype preparation program will need to multiply by 12.</t>
  </si>
  <si>
    <t>Retirees</t>
  </si>
  <si>
    <t>Exhibit 10.6g</t>
  </si>
  <si>
    <t>Distribution of Retired Members and Beneficiaries by Age and Years of Service</t>
  </si>
  <si>
    <t>All Groups</t>
  </si>
  <si>
    <t>Count and Average Monthly Annuity</t>
  </si>
  <si>
    <t>nretirees</t>
  </si>
  <si>
    <t>Under 55</t>
  </si>
  <si>
    <t>benefit</t>
  </si>
  <si>
    <t>70-74</t>
  </si>
  <si>
    <t>75-79</t>
  </si>
  <si>
    <t>80-84</t>
  </si>
  <si>
    <t>85-89</t>
  </si>
  <si>
    <t>90-94</t>
  </si>
  <si>
    <t>95 &amp; Over</t>
  </si>
  <si>
    <t>* Includes 109,697 service retirees, 3,610 members who retired from disabled status, 6,467 beneficiaries and 1,101 QDROs</t>
  </si>
  <si>
    <t>Salary growth</t>
  </si>
  <si>
    <t>yos</t>
  </si>
  <si>
    <t>rate</t>
  </si>
  <si>
    <t>1</t>
  </si>
  <si>
    <t>2</t>
  </si>
  <si>
    <t>3</t>
  </si>
  <si>
    <t>4</t>
  </si>
  <si>
    <t>5</t>
  </si>
  <si>
    <t>6</t>
  </si>
  <si>
    <t>7</t>
  </si>
  <si>
    <t>8</t>
  </si>
  <si>
    <t>9</t>
  </si>
  <si>
    <t>10</t>
  </si>
  <si>
    <t>20+</t>
  </si>
  <si>
    <t>endcell</t>
  </si>
  <si>
    <t>startcell</t>
  </si>
  <si>
    <t>benperiod</t>
  </si>
  <si>
    <t>month</t>
  </si>
  <si>
    <t>Sheet #</t>
  </si>
  <si>
    <t>Table of Contents</t>
  </si>
  <si>
    <t>Notes</t>
  </si>
  <si>
    <t>CRR locations for CAFRs and AVs</t>
  </si>
  <si>
    <t>for all</t>
  </si>
  <si>
    <t>http://publicplansdata.org/reports/</t>
  </si>
  <si>
    <t>menu system</t>
  </si>
  <si>
    <t>http://publicplansdata.org/resources/download-avs-cafrs/</t>
  </si>
  <si>
    <t>Prototypes and the plans upon which they are based</t>
  </si>
  <si>
    <t>prototype</t>
  </si>
  <si>
    <t>base upon short plan name (ppd_id)</t>
  </si>
  <si>
    <t>plan name</t>
  </si>
  <si>
    <t>AV filename</t>
  </si>
  <si>
    <t>average</t>
  </si>
  <si>
    <t>AZ_AZ-SRS_AV_2013_6.pdf</t>
  </si>
  <si>
    <t>Steps:</t>
  </si>
  <si>
    <t>download the AV</t>
  </si>
  <si>
    <t>convert entire pdf to excel</t>
  </si>
  <si>
    <t>find relevant excel tables for actives, retirees, and salary growth</t>
  </si>
  <si>
    <t>paste a screenshot from the pdf of the relevant table into each tab, so it is easy to see if constructed table is correct</t>
  </si>
  <si>
    <t>Actives:  have 3 columns to left of table with order, type (nactives or salary), and midage (midpoint of the age group)</t>
  </si>
  <si>
    <t>read into R, create separate … files</t>
  </si>
  <si>
    <t>combine R files with other R files into prototypes</t>
  </si>
  <si>
    <t>salary growth is total including scale, inflation, and productivity</t>
  </si>
  <si>
    <t>Note that pdf's and derived spreadsheets go into a subdirectory that is gitignored (because they are so large); thus, they are not posted on github</t>
  </si>
  <si>
    <t>B6</t>
  </si>
  <si>
    <t>Years of
Service</t>
  </si>
  <si>
    <t>Males</t>
  </si>
  <si>
    <t>Females</t>
  </si>
  <si>
    <t>Calculation area</t>
  </si>
  <si>
    <t>unisex</t>
  </si>
  <si>
    <t>A5</t>
  </si>
  <si>
    <t>include headers</t>
  </si>
  <si>
    <t>exclude totals</t>
  </si>
  <si>
    <t>B26</t>
  </si>
  <si>
    <t>A12</t>
  </si>
  <si>
    <t>month or year</t>
  </si>
  <si>
    <t>INCLUDE total column - MUST be named total</t>
  </si>
  <si>
    <t>A13</t>
  </si>
  <si>
    <t>include headers and the "order" column</t>
  </si>
  <si>
    <t>note that termrates start at yos 0 and salgrowth starts at yos 1</t>
  </si>
  <si>
    <t>copy into this workbook as separate sheets: actives, retirees, salgrowth, termrates</t>
  </si>
  <si>
    <t>fshare</t>
  </si>
  <si>
    <t xml:space="preserve"> 0-4</t>
  </si>
  <si>
    <t xml:space="preserve"> 5-9 </t>
  </si>
  <si>
    <t xml:space="preserve"> 10-14</t>
  </si>
  <si>
    <t xml:space="preserve"> 15-19</t>
  </si>
  <si>
    <t xml:space="preserve"> 20-24</t>
  </si>
  <si>
    <t xml:space="preserve"> 25-29</t>
  </si>
  <si>
    <t xml:space="preserve"> 30-34</t>
  </si>
  <si>
    <t>35+</t>
  </si>
  <si>
    <t>yosgrp-&gt;</t>
  </si>
  <si>
    <t>yoslb</t>
  </si>
  <si>
    <t>yosub</t>
  </si>
  <si>
    <t>agelb</t>
  </si>
  <si>
    <t>ageub</t>
  </si>
  <si>
    <t>The numbers that I had to assume are in yellow</t>
  </si>
  <si>
    <t>Inflation</t>
  </si>
  <si>
    <t>Productivity</t>
  </si>
  <si>
    <t>Investment return</t>
  </si>
  <si>
    <t>built into scale I think (see below)</t>
  </si>
  <si>
    <t>Area to read is blocked in  green. (We won't use totals.) Note that first row has assumed middle of yos group</t>
  </si>
  <si>
    <t>N38</t>
  </si>
  <si>
    <t>Q33</t>
  </si>
  <si>
    <t>payroll</t>
  </si>
  <si>
    <t>ea</t>
  </si>
  <si>
    <t>age</t>
  </si>
  <si>
    <t>salgrowth</t>
  </si>
  <si>
    <t>pay</t>
  </si>
  <si>
    <t>lets look at age 40-44 group</t>
  </si>
  <si>
    <t>Expand</t>
  </si>
  <si>
    <t>&gt; lactives$eacuts</t>
  </si>
  <si>
    <t>stub</t>
  </si>
  <si>
    <t>lb</t>
  </si>
  <si>
    <t>ub</t>
  </si>
  <si>
    <t>ncells</t>
  </si>
  <si>
    <t>sal1</t>
  </si>
  <si>
    <t>scale vs midpt</t>
  </si>
  <si>
    <t>adj</t>
  </si>
  <si>
    <t>cumprod</t>
  </si>
  <si>
    <t>eawt</t>
  </si>
  <si>
    <t>AZ-PERS.fillin</t>
  </si>
  <si>
    <t>AZ-PERS</t>
  </si>
  <si>
    <t>planname</t>
  </si>
  <si>
    <t>age.cell</t>
  </si>
  <si>
    <t>totben</t>
  </si>
  <si>
    <t>test calcs az pers</t>
  </si>
  <si>
    <t>check az-pers actives</t>
  </si>
  <si>
    <t>check az-pers ben</t>
  </si>
  <si>
    <t>Total</t>
  </si>
  <si>
    <t>Under 25</t>
  </si>
  <si>
    <t>checksum</t>
  </si>
  <si>
    <t>40 &amp; Over</t>
  </si>
  <si>
    <t>15-19</t>
  </si>
  <si>
    <t>10-14</t>
  </si>
  <si>
    <t>5-9</t>
  </si>
  <si>
    <t>yellow cell calc'd</t>
  </si>
  <si>
    <t>*</t>
  </si>
  <si>
    <t>Under 50</t>
  </si>
  <si>
    <t>Besides, we only want the totals for this, therefore I put the totals first</t>
  </si>
  <si>
    <t>Note: rather than try to reverse engineer values for all the supressed cells, I just zeroed them out (yellow cells)</t>
  </si>
  <si>
    <t>This is the same as AZ-SERS</t>
  </si>
  <si>
    <t>Note that this is by SERVICE YEARS, not AGE</t>
  </si>
  <si>
    <t>I combine them below</t>
  </si>
  <si>
    <t>Plus they report a salary scale without general increase</t>
  </si>
  <si>
    <t>PERS uses a general salary increase of 3.75%</t>
  </si>
  <si>
    <t>OH teachers looks like a good "old" plan</t>
  </si>
  <si>
    <t>Median non-safety plans</t>
  </si>
  <si>
    <t>Older plans</t>
  </si>
  <si>
    <t>High apratio</t>
  </si>
  <si>
    <t>High apratio plans</t>
  </si>
  <si>
    <t>Average plan</t>
  </si>
  <si>
    <t>Proposed average plan - AZ-PERS ppdid 6</t>
  </si>
  <si>
    <t>Proposed older plan - LA County ERS ppdid 43</t>
  </si>
  <si>
    <t>High age plans</t>
  </si>
  <si>
    <t>High negative xcfpct plans</t>
  </si>
  <si>
    <t>AZ-PERS-6.misc</t>
  </si>
  <si>
    <t>AZ-PERS-6.actives</t>
  </si>
  <si>
    <t>AZ-PERS-6.retirees</t>
  </si>
  <si>
    <t>AZ-PERS-6.salgrowth</t>
  </si>
  <si>
    <t>AZ-PERS-6.termrates</t>
  </si>
  <si>
    <t>11</t>
  </si>
  <si>
    <t>12</t>
  </si>
  <si>
    <t>13</t>
  </si>
  <si>
    <t>14</t>
  </si>
  <si>
    <t>15</t>
  </si>
  <si>
    <t>16</t>
  </si>
  <si>
    <t>17</t>
  </si>
  <si>
    <t>Sheet10</t>
  </si>
  <si>
    <t>18</t>
  </si>
  <si>
    <t>19</t>
  </si>
  <si>
    <t>20</t>
  </si>
  <si>
    <t>21</t>
  </si>
  <si>
    <t>22</t>
  </si>
  <si>
    <t>23</t>
  </si>
  <si>
    <t>LA-CERA-43.misc</t>
  </si>
  <si>
    <t>LA-CERA-43.actives</t>
  </si>
  <si>
    <t>LA-CERA-43.retirees</t>
  </si>
  <si>
    <t>LA-CERA-43.salgrowth</t>
  </si>
  <si>
    <t>LA-CERA-43.termrates</t>
  </si>
  <si>
    <t>older</t>
  </si>
  <si>
    <t>AZ-SERS (ppd_id 6)</t>
  </si>
  <si>
    <t>LA-CERA (ppd_id 43)</t>
  </si>
  <si>
    <r>
      <rPr>
        <b/>
        <sz val="12"/>
        <rFont val="Arial"/>
        <family val="2"/>
      </rPr>
      <t>Los Angeles County Employees</t>
    </r>
  </si>
  <si>
    <r>
      <rPr>
        <b/>
        <sz val="12"/>
        <rFont val="Arial"/>
        <family val="2"/>
      </rPr>
      <t>Retirement Association</t>
    </r>
  </si>
  <si>
    <r>
      <rPr>
        <b/>
        <sz val="11"/>
        <rFont val="Arial"/>
        <family val="2"/>
      </rPr>
      <t xml:space="preserve">Table A-5:
</t>
    </r>
    <r>
      <rPr>
        <b/>
        <sz val="10"/>
        <rFont val="Arial"/>
        <family val="2"/>
      </rPr>
      <t xml:space="preserve">Years of
</t>
    </r>
    <r>
      <rPr>
        <b/>
        <sz val="10"/>
        <rFont val="Arial"/>
        <family val="2"/>
      </rPr>
      <t>Service</t>
    </r>
  </si>
  <si>
    <r>
      <rPr>
        <b/>
        <sz val="11"/>
        <rFont val="Arial"/>
        <family val="2"/>
      </rPr>
      <t xml:space="preserve">Annual Increase in Salary*
</t>
    </r>
    <r>
      <rPr>
        <sz val="10"/>
        <rFont val="Arial"/>
        <family val="2"/>
      </rPr>
      <t xml:space="preserve">Due to Promotion and Longevity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</si>
  <si>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 xml:space="preserve">Total Annual Increase*
</t>
    </r>
    <r>
      <rPr>
        <b/>
        <sz val="10"/>
        <rFont val="Arial"/>
        <family val="2"/>
      </rPr>
      <t>General  Safety</t>
    </r>
  </si>
  <si>
    <r>
      <rPr>
        <sz val="10"/>
        <rFont val="Arial"/>
        <family val="2"/>
      </rPr>
      <t>&lt;1</t>
    </r>
  </si>
  <si>
    <r>
      <rPr>
        <sz val="10"/>
        <rFont val="Arial"/>
        <family val="2"/>
      </rPr>
      <t>20 or More</t>
    </r>
  </si>
  <si>
    <r>
      <rPr>
        <i/>
        <sz val="9"/>
        <rFont val="Arial"/>
        <family val="2"/>
      </rPr>
      <t>* The total expected increase in salary includes both merit (shown above) and the general wage</t>
    </r>
  </si>
  <si>
    <r>
      <rPr>
        <i/>
        <sz val="9"/>
        <rFont val="Arial"/>
        <family val="2"/>
      </rPr>
      <t>increase assumption of 3.50% per annum. The total result is compounded rather than</t>
    </r>
  </si>
  <si>
    <r>
      <rPr>
        <i/>
        <sz val="9"/>
        <rFont val="Arial"/>
        <family val="2"/>
      </rPr>
      <t>additive. For example, the total increase to service less than one year is 9.71% for General members.</t>
    </r>
  </si>
  <si>
    <t>Note separate mortality tables by plan type and gender</t>
  </si>
  <si>
    <t>Plans D, E, and G have most actives</t>
  </si>
  <si>
    <t>Plan A general is the big one for inactives liability but it doesn't have many actives left</t>
  </si>
  <si>
    <t>Note that Plan D and G term rates are the same for male and female, so I don't have to create unisex table.</t>
  </si>
  <si>
    <t>Note also that they are much lower than AZ-PERS</t>
  </si>
  <si>
    <t>A9</t>
  </si>
  <si>
    <t>B40</t>
  </si>
  <si>
    <r>
      <rPr>
        <b/>
        <sz val="11"/>
        <rFont val="Arial"/>
        <family val="2"/>
      </rPr>
      <t xml:space="preserve">Exhibit C-4: Age and Service Distribution of Active Members by Count and Average Compensation as of June 30, 2013 </t>
    </r>
  </si>
  <si>
    <r>
      <rPr>
        <b/>
        <sz val="11"/>
        <rFont val="Arial"/>
        <family val="2"/>
      </rPr>
      <t>All Plans</t>
    </r>
  </si>
  <si>
    <r>
      <rPr>
        <b/>
        <sz val="6"/>
        <rFont val="Arial"/>
        <family val="2"/>
      </rPr>
      <t>Years of Service</t>
    </r>
  </si>
  <si>
    <r>
      <rPr>
        <sz val="6"/>
        <rFont val="Arial"/>
        <family val="2"/>
      </rPr>
      <t xml:space="preserve">Total
</t>
    </r>
    <r>
      <rPr>
        <sz val="6"/>
        <rFont val="Arial"/>
        <family val="2"/>
      </rPr>
      <t>Count</t>
    </r>
  </si>
  <si>
    <r>
      <rPr>
        <b/>
        <i/>
        <sz val="6"/>
        <rFont val="Arial"/>
        <family val="2"/>
      </rPr>
      <t>Count</t>
    </r>
  </si>
  <si>
    <r>
      <rPr>
        <b/>
        <sz val="6"/>
        <rFont val="Arial"/>
        <family val="2"/>
      </rPr>
      <t>Age</t>
    </r>
  </si>
  <si>
    <r>
      <rPr>
        <sz val="6"/>
        <rFont val="Arial"/>
        <family val="2"/>
      </rPr>
      <t>0-1</t>
    </r>
  </si>
  <si>
    <r>
      <rPr>
        <sz val="6"/>
        <rFont val="Arial"/>
        <family val="2"/>
      </rPr>
      <t>1-2</t>
    </r>
  </si>
  <si>
    <r>
      <rPr>
        <sz val="6"/>
        <rFont val="Arial"/>
        <family val="2"/>
      </rPr>
      <t>2-3</t>
    </r>
  </si>
  <si>
    <r>
      <rPr>
        <sz val="6"/>
        <rFont val="Arial"/>
        <family val="2"/>
      </rPr>
      <t>3-4</t>
    </r>
  </si>
  <si>
    <r>
      <rPr>
        <sz val="6"/>
        <rFont val="Arial"/>
        <family val="2"/>
      </rPr>
      <t>4-5</t>
    </r>
  </si>
  <si>
    <r>
      <rPr>
        <sz val="6"/>
        <rFont val="Arial"/>
        <family val="2"/>
      </rPr>
      <t>5-9</t>
    </r>
  </si>
  <si>
    <r>
      <rPr>
        <sz val="6"/>
        <rFont val="Arial"/>
        <family val="2"/>
      </rPr>
      <t>10-14</t>
    </r>
  </si>
  <si>
    <r>
      <rPr>
        <sz val="6"/>
        <rFont val="Arial"/>
        <family val="2"/>
      </rPr>
      <t>15-19</t>
    </r>
  </si>
  <si>
    <r>
      <rPr>
        <sz val="6"/>
        <rFont val="Arial"/>
        <family val="2"/>
      </rPr>
      <t>20-24</t>
    </r>
  </si>
  <si>
    <r>
      <rPr>
        <sz val="6"/>
        <rFont val="Arial"/>
        <family val="2"/>
      </rPr>
      <t>25-29</t>
    </r>
  </si>
  <si>
    <r>
      <rPr>
        <sz val="6"/>
        <rFont val="Arial"/>
        <family val="2"/>
      </rPr>
      <t>30-34</t>
    </r>
  </si>
  <si>
    <r>
      <rPr>
        <sz val="6"/>
        <rFont val="Arial"/>
        <family val="2"/>
      </rPr>
      <t>35&amp;Over</t>
    </r>
  </si>
  <si>
    <r>
      <rPr>
        <sz val="6"/>
        <rFont val="Arial"/>
        <family val="2"/>
      </rPr>
      <t>Under 25</t>
    </r>
  </si>
  <si>
    <r>
      <rPr>
        <sz val="6"/>
        <rFont val="Arial"/>
        <family val="2"/>
      </rPr>
      <t>35-39</t>
    </r>
  </si>
  <si>
    <r>
      <rPr>
        <sz val="6"/>
        <rFont val="Arial"/>
        <family val="2"/>
      </rPr>
      <t>40-44</t>
    </r>
  </si>
  <si>
    <r>
      <rPr>
        <sz val="6"/>
        <rFont val="Arial"/>
        <family val="2"/>
      </rPr>
      <t>45-49</t>
    </r>
  </si>
  <si>
    <r>
      <rPr>
        <sz val="6"/>
        <rFont val="Arial"/>
        <family val="2"/>
      </rPr>
      <t>50-54</t>
    </r>
  </si>
  <si>
    <r>
      <rPr>
        <sz val="6"/>
        <rFont val="Arial"/>
        <family val="2"/>
      </rPr>
      <t>55-59</t>
    </r>
  </si>
  <si>
    <r>
      <rPr>
        <sz val="6"/>
        <rFont val="Arial"/>
        <family val="2"/>
      </rPr>
      <t>60-64</t>
    </r>
  </si>
  <si>
    <r>
      <rPr>
        <sz val="6"/>
        <rFont val="Arial"/>
        <family val="2"/>
      </rPr>
      <t>65 &amp; Over</t>
    </r>
  </si>
  <si>
    <r>
      <rPr>
        <b/>
        <sz val="6"/>
        <rFont val="Arial"/>
        <family val="2"/>
      </rPr>
      <t>Total Count</t>
    </r>
  </si>
  <si>
    <r>
      <rPr>
        <b/>
        <i/>
        <sz val="6"/>
        <rFont val="Arial"/>
        <family val="2"/>
      </rPr>
      <t>Average Compensation</t>
    </r>
  </si>
  <si>
    <r>
      <rPr>
        <sz val="6"/>
        <rFont val="Arial"/>
        <family val="2"/>
      </rPr>
      <t>Average</t>
    </r>
  </si>
  <si>
    <r>
      <rPr>
        <sz val="6"/>
        <rFont val="Arial"/>
        <family val="2"/>
      </rPr>
      <t>Comp.</t>
    </r>
  </si>
  <si>
    <r>
      <rPr>
        <sz val="6"/>
        <rFont val="Arial"/>
        <family val="2"/>
      </rPr>
      <t>-</t>
    </r>
  </si>
  <si>
    <r>
      <rPr>
        <b/>
        <sz val="6"/>
        <rFont val="Arial"/>
        <family val="2"/>
      </rPr>
      <t>Avg. Annual</t>
    </r>
  </si>
  <si>
    <r>
      <rPr>
        <b/>
        <sz val="6"/>
        <rFont val="Arial"/>
        <family val="2"/>
      </rPr>
      <t>Compensation</t>
    </r>
  </si>
  <si>
    <t>0-1</t>
  </si>
  <si>
    <t>1-2</t>
  </si>
  <si>
    <t>2-3</t>
  </si>
  <si>
    <t>3-4</t>
  </si>
  <si>
    <t>4-5</t>
  </si>
  <si>
    <t>35&amp;Over</t>
  </si>
  <si>
    <t>65 &amp; Over</t>
  </si>
  <si>
    <t>Total Count</t>
  </si>
  <si>
    <t>-</t>
  </si>
  <si>
    <t>Avg. Annual</t>
  </si>
  <si>
    <t>exclude totals (but if not excluded, program will exclude them</t>
  </si>
  <si>
    <t>R36</t>
  </si>
  <si>
    <r>
      <rPr>
        <b/>
        <sz val="11"/>
        <rFont val="Arial"/>
        <family val="2"/>
      </rPr>
      <t xml:space="preserve">Exhibit C-5:  </t>
    </r>
    <r>
      <rPr>
        <b/>
        <sz val="11"/>
        <rFont val="Arial"/>
        <family val="2"/>
      </rPr>
      <t xml:space="preserve">Distribution of Retired Members by Age and Retirement Year as of June 30, 2013 </t>
    </r>
  </si>
  <si>
    <r>
      <rPr>
        <b/>
        <sz val="8"/>
        <rFont val="Arial"/>
        <family val="2"/>
      </rPr>
      <t>Retirement Year</t>
    </r>
  </si>
  <si>
    <r>
      <rPr>
        <sz val="8"/>
        <rFont val="Arial"/>
        <family val="2"/>
      </rPr>
      <t>Total</t>
    </r>
  </si>
  <si>
    <r>
      <rPr>
        <sz val="8"/>
        <rFont val="Arial"/>
        <family val="2"/>
      </rPr>
      <t xml:space="preserve">Average
</t>
    </r>
    <r>
      <rPr>
        <sz val="8"/>
        <rFont val="Arial"/>
        <family val="2"/>
      </rPr>
      <t>Monthly</t>
    </r>
  </si>
  <si>
    <r>
      <rPr>
        <b/>
        <sz val="8"/>
        <rFont val="Arial"/>
        <family val="2"/>
      </rPr>
      <t>Age</t>
    </r>
  </si>
  <si>
    <r>
      <rPr>
        <sz val="8"/>
        <rFont val="Arial"/>
        <family val="2"/>
      </rPr>
      <t>Pre-1969</t>
    </r>
  </si>
  <si>
    <r>
      <rPr>
        <sz val="8"/>
        <rFont val="Arial"/>
        <family val="2"/>
      </rPr>
      <t>1970-74</t>
    </r>
  </si>
  <si>
    <r>
      <rPr>
        <sz val="8"/>
        <rFont val="Arial"/>
        <family val="2"/>
      </rPr>
      <t>1975-79</t>
    </r>
  </si>
  <si>
    <r>
      <rPr>
        <sz val="8"/>
        <rFont val="Arial"/>
        <family val="2"/>
      </rPr>
      <t>1980-84</t>
    </r>
  </si>
  <si>
    <r>
      <rPr>
        <sz val="8"/>
        <rFont val="Arial"/>
        <family val="2"/>
      </rPr>
      <t>1985-89</t>
    </r>
  </si>
  <si>
    <r>
      <rPr>
        <sz val="8"/>
        <rFont val="Arial"/>
        <family val="2"/>
      </rPr>
      <t>1990-94</t>
    </r>
  </si>
  <si>
    <r>
      <rPr>
        <sz val="8"/>
        <rFont val="Arial"/>
        <family val="2"/>
      </rPr>
      <t>1995-99</t>
    </r>
  </si>
  <si>
    <r>
      <rPr>
        <sz val="8"/>
        <rFont val="Arial"/>
        <family val="2"/>
      </rPr>
      <t>2000-04</t>
    </r>
  </si>
  <si>
    <r>
      <rPr>
        <sz val="8"/>
        <rFont val="Arial"/>
        <family val="2"/>
      </rPr>
      <t>2005-09</t>
    </r>
  </si>
  <si>
    <r>
      <rPr>
        <sz val="8"/>
        <rFont val="Arial"/>
        <family val="2"/>
      </rPr>
      <t>2010-14</t>
    </r>
  </si>
  <si>
    <r>
      <rPr>
        <sz val="8"/>
        <rFont val="Arial"/>
        <family val="2"/>
      </rPr>
      <t>Count</t>
    </r>
  </si>
  <si>
    <r>
      <rPr>
        <sz val="8"/>
        <rFont val="Arial"/>
        <family val="2"/>
      </rPr>
      <t>Benefit</t>
    </r>
  </si>
  <si>
    <r>
      <rPr>
        <sz val="8"/>
        <rFont val="Arial"/>
        <family val="2"/>
      </rPr>
      <t>Under 35</t>
    </r>
  </si>
  <si>
    <r>
      <rPr>
        <sz val="8"/>
        <rFont val="Arial"/>
        <family val="2"/>
      </rPr>
      <t>0</t>
    </r>
  </si>
  <si>
    <r>
      <rPr>
        <sz val="8"/>
        <rFont val="Arial"/>
        <family val="2"/>
      </rPr>
      <t>3</t>
    </r>
  </si>
  <si>
    <r>
      <rPr>
        <sz val="8"/>
        <rFont val="Arial"/>
        <family val="2"/>
      </rPr>
      <t>10</t>
    </r>
  </si>
  <si>
    <r>
      <rPr>
        <sz val="8"/>
        <rFont val="Arial"/>
        <family val="2"/>
      </rPr>
      <t>38</t>
    </r>
  </si>
  <si>
    <r>
      <rPr>
        <sz val="8"/>
        <rFont val="Arial"/>
        <family val="2"/>
      </rPr>
      <t>53</t>
    </r>
  </si>
  <si>
    <r>
      <rPr>
        <sz val="8"/>
        <rFont val="Arial"/>
        <family val="2"/>
      </rPr>
      <t>104</t>
    </r>
  </si>
  <si>
    <r>
      <rPr>
        <sz val="8"/>
        <rFont val="Arial"/>
        <family val="2"/>
      </rPr>
      <t>$  1,488</t>
    </r>
  </si>
  <si>
    <r>
      <rPr>
        <sz val="8"/>
        <rFont val="Arial"/>
        <family val="2"/>
      </rPr>
      <t>35-39</t>
    </r>
  </si>
  <si>
    <r>
      <rPr>
        <sz val="8"/>
        <rFont val="Arial"/>
        <family val="2"/>
      </rPr>
      <t>40-44</t>
    </r>
  </si>
  <si>
    <r>
      <rPr>
        <sz val="8"/>
        <rFont val="Arial"/>
        <family val="2"/>
      </rPr>
      <t>45-49</t>
    </r>
  </si>
  <si>
    <r>
      <rPr>
        <sz val="8"/>
        <rFont val="Arial"/>
        <family val="2"/>
      </rPr>
      <t>50-54</t>
    </r>
  </si>
  <si>
    <r>
      <rPr>
        <sz val="8"/>
        <rFont val="Arial"/>
        <family val="2"/>
      </rPr>
      <t>55-59</t>
    </r>
  </si>
  <si>
    <r>
      <rPr>
        <sz val="8"/>
        <rFont val="Arial"/>
        <family val="2"/>
      </rPr>
      <t>60-64</t>
    </r>
  </si>
  <si>
    <r>
      <rPr>
        <sz val="8"/>
        <rFont val="Arial"/>
        <family val="2"/>
      </rPr>
      <t>65-69</t>
    </r>
  </si>
  <si>
    <r>
      <rPr>
        <sz val="8"/>
        <rFont val="Arial"/>
        <family val="2"/>
      </rPr>
      <t>70-74</t>
    </r>
  </si>
  <si>
    <r>
      <rPr>
        <sz val="8"/>
        <rFont val="Arial"/>
        <family val="2"/>
      </rPr>
      <t>75-79</t>
    </r>
  </si>
  <si>
    <r>
      <rPr>
        <sz val="8"/>
        <rFont val="Arial"/>
        <family val="2"/>
      </rPr>
      <t>80-84</t>
    </r>
  </si>
  <si>
    <r>
      <rPr>
        <sz val="8"/>
        <rFont val="Arial"/>
        <family val="2"/>
      </rPr>
      <t>85-89</t>
    </r>
  </si>
  <si>
    <r>
      <rPr>
        <sz val="8"/>
        <rFont val="Arial"/>
        <family val="2"/>
      </rPr>
      <t>90-94</t>
    </r>
  </si>
  <si>
    <r>
      <rPr>
        <sz val="8"/>
        <rFont val="Arial"/>
        <family val="2"/>
      </rPr>
      <t>95-99</t>
    </r>
  </si>
  <si>
    <r>
      <rPr>
        <sz val="8"/>
        <rFont val="Arial"/>
        <family val="2"/>
      </rPr>
      <t>100 &amp; Over</t>
    </r>
  </si>
  <si>
    <r>
      <rPr>
        <b/>
        <sz val="8"/>
        <rFont val="Arial"/>
        <family val="2"/>
      </rPr>
      <t>Total Count</t>
    </r>
  </si>
  <si>
    <r>
      <rPr>
        <b/>
        <sz val="8"/>
        <rFont val="Arial"/>
        <family val="2"/>
      </rPr>
      <t>Avg Monthly</t>
    </r>
  </si>
  <si>
    <r>
      <rPr>
        <sz val="8"/>
        <rFont val="Arial"/>
        <family val="2"/>
      </rPr>
      <t>$  1,618</t>
    </r>
  </si>
  <si>
    <r>
      <rPr>
        <b/>
        <sz val="8"/>
        <rFont val="Arial"/>
        <family val="2"/>
      </rPr>
      <t>$  3,746</t>
    </r>
  </si>
  <si>
    <t>Under 35</t>
  </si>
  <si>
    <t>95-99</t>
  </si>
  <si>
    <t>100 &amp; Over</t>
  </si>
  <si>
    <t>avg</t>
  </si>
  <si>
    <t>G45</t>
  </si>
  <si>
    <t>subtraction</t>
  </si>
  <si>
    <t>division</t>
  </si>
  <si>
    <t>C27</t>
  </si>
  <si>
    <t>make sure final year is numeric</t>
  </si>
  <si>
    <t>Plantypes</t>
  </si>
  <si>
    <t>Immature plans</t>
  </si>
  <si>
    <t>low apratio plans</t>
  </si>
  <si>
    <t>119 wash pers?</t>
  </si>
  <si>
    <t>low abratio plans</t>
  </si>
  <si>
    <t>88 Ohio teachers?</t>
  </si>
  <si>
    <t>proposed immature plan - Washington PERS 2/3 ppdid 119</t>
  </si>
  <si>
    <t>low age plans</t>
  </si>
  <si>
    <t>low negative xcfpct plans</t>
  </si>
  <si>
    <t>37 indiana teachers?</t>
  </si>
  <si>
    <t>Low abratio</t>
  </si>
  <si>
    <t>Low abratio plans</t>
  </si>
  <si>
    <t>85 Ohio PERS?</t>
  </si>
  <si>
    <t>high abratio plans</t>
  </si>
  <si>
    <t>WA-PERS2-119.retirees</t>
  </si>
  <si>
    <t>WA-PERS2-119.salgrowth</t>
  </si>
  <si>
    <t>WA-PERS2-119.termrates</t>
  </si>
  <si>
    <t>WA-PERS2-119.actives</t>
  </si>
  <si>
    <t>A11</t>
  </si>
  <si>
    <t>B42</t>
  </si>
  <si>
    <t>A7</t>
  </si>
  <si>
    <t>S33</t>
  </si>
  <si>
    <t>A8</t>
  </si>
  <si>
    <r>
      <rPr>
        <b/>
        <sz val="9"/>
        <rFont val="Arial"/>
        <family val="2"/>
      </rPr>
      <t xml:space="preserve">Age and Years Retired Distribution of Service Retired Members
</t>
    </r>
    <r>
      <rPr>
        <b/>
        <sz val="9"/>
        <rFont val="Arial"/>
        <family val="2"/>
      </rPr>
      <t xml:space="preserve">(Number of Service Retired Members and Average Monthly Benefit)
</t>
    </r>
    <r>
      <rPr>
        <i/>
        <sz val="9"/>
        <rFont val="Arial"/>
        <family val="2"/>
      </rPr>
      <t>(Continued)</t>
    </r>
  </si>
  <si>
    <r>
      <rPr>
        <b/>
        <sz val="9"/>
        <rFont val="Arial"/>
        <family val="2"/>
      </rPr>
      <t>PERS Plan 2</t>
    </r>
  </si>
  <si>
    <r>
      <rPr>
        <b/>
        <sz val="9"/>
        <rFont val="Arial"/>
        <family val="2"/>
      </rPr>
      <t>Attained Age</t>
    </r>
  </si>
  <si>
    <r>
      <rPr>
        <b/>
        <sz val="9"/>
        <rFont val="Arial"/>
        <family val="2"/>
      </rPr>
      <t>Attained Years Retired</t>
    </r>
  </si>
  <si>
    <r>
      <rPr>
        <b/>
        <sz val="9"/>
        <rFont val="Arial"/>
        <family val="2"/>
      </rPr>
      <t>5-9</t>
    </r>
  </si>
  <si>
    <r>
      <rPr>
        <b/>
        <sz val="9"/>
        <rFont val="Arial"/>
        <family val="2"/>
      </rPr>
      <t>10-14</t>
    </r>
  </si>
  <si>
    <r>
      <rPr>
        <b/>
        <sz val="9"/>
        <rFont val="Arial"/>
        <family val="2"/>
      </rPr>
      <t>15-19</t>
    </r>
  </si>
  <si>
    <r>
      <rPr>
        <b/>
        <sz val="9"/>
        <rFont val="Arial"/>
        <family val="2"/>
      </rPr>
      <t>20-24</t>
    </r>
  </si>
  <si>
    <r>
      <rPr>
        <b/>
        <sz val="9"/>
        <rFont val="Arial"/>
        <family val="2"/>
      </rPr>
      <t>25-29</t>
    </r>
  </si>
  <si>
    <r>
      <rPr>
        <b/>
        <sz val="9"/>
        <rFont val="Arial"/>
        <family val="2"/>
      </rPr>
      <t>30-34</t>
    </r>
  </si>
  <si>
    <r>
      <rPr>
        <b/>
        <sz val="9"/>
        <rFont val="Arial"/>
        <family val="2"/>
      </rPr>
      <t>35-39 40 &amp; Over</t>
    </r>
  </si>
  <si>
    <r>
      <rPr>
        <b/>
        <sz val="9"/>
        <rFont val="Arial"/>
        <family val="2"/>
      </rPr>
      <t>Total</t>
    </r>
  </si>
  <si>
    <r>
      <rPr>
        <b/>
        <sz val="9"/>
        <rFont val="Arial"/>
        <family val="2"/>
      </rPr>
      <t>Under 50</t>
    </r>
  </si>
  <si>
    <r>
      <rPr>
        <sz val="9"/>
        <rFont val="Arial"/>
        <family val="2"/>
      </rPr>
      <t>0  0</t>
    </r>
  </si>
  <si>
    <r>
      <rPr>
        <sz val="9"/>
        <rFont val="Arial"/>
        <family val="2"/>
      </rPr>
      <t>$0  $0</t>
    </r>
  </si>
  <si>
    <r>
      <rPr>
        <b/>
        <sz val="9"/>
        <rFont val="Arial"/>
        <family val="2"/>
      </rPr>
      <t>50-54</t>
    </r>
  </si>
  <si>
    <r>
      <rPr>
        <b/>
        <sz val="9"/>
        <rFont val="Arial"/>
        <family val="2"/>
      </rPr>
      <t>55-59</t>
    </r>
  </si>
  <si>
    <r>
      <rPr>
        <sz val="9"/>
        <rFont val="Arial"/>
        <family val="2"/>
      </rPr>
      <t>*</t>
    </r>
  </si>
  <si>
    <r>
      <rPr>
        <b/>
        <sz val="9"/>
        <rFont val="Arial"/>
        <family val="2"/>
      </rPr>
      <t>60-64</t>
    </r>
  </si>
  <si>
    <r>
      <rPr>
        <b/>
        <sz val="9"/>
        <rFont val="Arial"/>
        <family val="2"/>
      </rPr>
      <t>65-69</t>
    </r>
  </si>
  <si>
    <r>
      <rPr>
        <b/>
        <sz val="9"/>
        <rFont val="Arial"/>
        <family val="2"/>
      </rPr>
      <t>70-74</t>
    </r>
  </si>
  <si>
    <r>
      <rPr>
        <b/>
        <sz val="9"/>
        <rFont val="Arial"/>
        <family val="2"/>
      </rPr>
      <t>75-79</t>
    </r>
  </si>
  <si>
    <r>
      <rPr>
        <b/>
        <sz val="9"/>
        <rFont val="Arial"/>
        <family val="2"/>
      </rPr>
      <t>80-84</t>
    </r>
  </si>
  <si>
    <r>
      <rPr>
        <b/>
        <sz val="9"/>
        <rFont val="Arial"/>
        <family val="2"/>
      </rPr>
      <t>85-89</t>
    </r>
  </si>
  <si>
    <r>
      <rPr>
        <b/>
        <sz val="9"/>
        <rFont val="Arial"/>
        <family val="2"/>
      </rPr>
      <t>90-94</t>
    </r>
  </si>
  <si>
    <r>
      <rPr>
        <b/>
        <sz val="9"/>
        <rFont val="Arial"/>
        <family val="2"/>
      </rPr>
      <t>95 &amp; Over</t>
    </r>
  </si>
  <si>
    <r>
      <rPr>
        <b/>
        <sz val="9"/>
        <rFont val="Arial"/>
        <family val="2"/>
      </rPr>
      <t>Total  1,233</t>
    </r>
  </si>
  <si>
    <r>
      <rPr>
        <b/>
        <sz val="9"/>
        <rFont val="Arial"/>
        <family val="2"/>
      </rPr>
      <t>0  0  24,113</t>
    </r>
  </si>
  <si>
    <r>
      <rPr>
        <b/>
        <sz val="9"/>
        <rFont val="Arial"/>
        <family val="2"/>
      </rPr>
      <t>*</t>
    </r>
  </si>
  <si>
    <r>
      <rPr>
        <b/>
        <sz val="9"/>
        <rFont val="Arial"/>
        <family val="2"/>
      </rPr>
      <t>$0  $0  $1,247</t>
    </r>
  </si>
  <si>
    <r>
      <rPr>
        <sz val="9"/>
        <rFont val="Arial"/>
        <family val="2"/>
      </rPr>
      <t xml:space="preserve">Average:  </t>
    </r>
    <r>
      <rPr>
        <sz val="9"/>
        <rFont val="Arial"/>
        <family val="2"/>
      </rPr>
      <t xml:space="preserve">Age  </t>
    </r>
    <r>
      <rPr>
        <sz val="9"/>
        <rFont val="Arial"/>
        <family val="2"/>
      </rPr>
      <t xml:space="preserve">71.5  </t>
    </r>
    <r>
      <rPr>
        <sz val="9"/>
        <rFont val="Arial"/>
        <family val="2"/>
      </rPr>
      <t xml:space="preserve">Males  </t>
    </r>
    <r>
      <rPr>
        <sz val="9"/>
        <rFont val="Arial"/>
        <family val="2"/>
      </rPr>
      <t>10,851</t>
    </r>
  </si>
  <si>
    <r>
      <rPr>
        <sz val="9"/>
        <rFont val="Arial"/>
        <family val="2"/>
      </rPr>
      <t xml:space="preserve">  </t>
    </r>
    <r>
      <rPr>
        <sz val="9"/>
        <rFont val="Arial"/>
        <family val="2"/>
      </rPr>
      <t xml:space="preserve">Years Retired  </t>
    </r>
    <r>
      <rPr>
        <sz val="9"/>
        <rFont val="Arial"/>
        <family val="2"/>
      </rPr>
      <t xml:space="preserve">6.5  </t>
    </r>
    <r>
      <rPr>
        <sz val="9"/>
        <rFont val="Arial"/>
        <family val="2"/>
      </rPr>
      <t xml:space="preserve">Females  </t>
    </r>
    <r>
      <rPr>
        <sz val="9"/>
        <rFont val="Arial"/>
        <family val="2"/>
      </rPr>
      <t>13,262</t>
    </r>
  </si>
  <si>
    <r>
      <rPr>
        <i/>
        <sz val="9"/>
        <rFont val="Arial"/>
        <family val="2"/>
      </rPr>
      <t>*Monthly benefit omitted for privacy reasons.</t>
    </r>
  </si>
  <si>
    <t>T30</t>
  </si>
  <si>
    <t>male</t>
  </si>
  <si>
    <t>female</t>
  </si>
  <si>
    <t>fpercent</t>
  </si>
  <si>
    <t>A6</t>
  </si>
  <si>
    <t>B37</t>
  </si>
  <si>
    <t>OH-PERS-85.actives</t>
  </si>
  <si>
    <t>OH-PERS-85.retirees</t>
  </si>
  <si>
    <t>OH-PERS-85.salgrowth</t>
  </si>
  <si>
    <t>OH-PERS-85.termrates</t>
  </si>
  <si>
    <t>24</t>
  </si>
  <si>
    <t>25</t>
  </si>
  <si>
    <t>26</t>
  </si>
  <si>
    <t>27</t>
  </si>
  <si>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LL </t>
    </r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>IVISIONS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</si>
  <si>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EFINED </t>
    </r>
    <r>
      <rPr>
        <b/>
        <sz val="16"/>
        <rFont val="Times New Roman"/>
        <family val="1"/>
      </rPr>
      <t>B</t>
    </r>
    <r>
      <rPr>
        <b/>
        <sz val="13"/>
        <rFont val="Times New Roman"/>
        <family val="1"/>
      </rPr>
      <t xml:space="preserve">ENEFIT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CTIVE </t>
    </r>
    <r>
      <rPr>
        <b/>
        <sz val="16"/>
        <rFont val="Times New Roman"/>
        <family val="1"/>
      </rPr>
      <t>M</t>
    </r>
    <r>
      <rPr>
        <b/>
        <sz val="13"/>
        <rFont val="Times New Roman"/>
        <family val="1"/>
      </rPr>
      <t xml:space="preserve">EMBERS IN </t>
    </r>
    <r>
      <rPr>
        <b/>
        <sz val="16"/>
        <rFont val="Times New Roman"/>
        <family val="1"/>
      </rPr>
      <t>V</t>
    </r>
    <r>
      <rPr>
        <b/>
        <sz val="13"/>
        <rFont val="Times New Roman"/>
        <family val="1"/>
      </rPr>
      <t>ALUATION</t>
    </r>
  </si>
  <si>
    <r>
      <rPr>
        <b/>
        <sz val="16"/>
        <rFont val="Times New Roman"/>
        <family val="1"/>
      </rPr>
      <t>D</t>
    </r>
    <r>
      <rPr>
        <b/>
        <sz val="13"/>
        <rFont val="Times New Roman"/>
        <family val="1"/>
      </rPr>
      <t xml:space="preserve">ECEMBER </t>
    </r>
    <r>
      <rPr>
        <b/>
        <sz val="16"/>
        <rFont val="Times New Roman"/>
        <family val="1"/>
      </rPr>
      <t>31, 2011</t>
    </r>
  </si>
  <si>
    <r>
      <rPr>
        <b/>
        <sz val="13"/>
        <rFont val="Times New Roman"/>
        <family val="1"/>
      </rPr>
      <t xml:space="preserve">BY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TTAINED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Y</t>
    </r>
    <r>
      <rPr>
        <b/>
        <sz val="13"/>
        <rFont val="Times New Roman"/>
        <family val="1"/>
      </rPr>
      <t xml:space="preserve">EARS OF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>ERVICE</t>
    </r>
  </si>
  <si>
    <r>
      <rPr>
        <b/>
        <sz val="8"/>
        <rFont val="Times New Roman"/>
        <family val="1"/>
      </rPr>
      <t xml:space="preserve">Attained </t>
    </r>
    <r>
      <rPr>
        <b/>
        <sz val="8"/>
        <rFont val="Times New Roman"/>
        <family val="1"/>
      </rPr>
      <t>Ages</t>
    </r>
  </si>
  <si>
    <r>
      <rPr>
        <b/>
        <sz val="8"/>
        <rFont val="Times New Roman"/>
        <family val="1"/>
      </rPr>
      <t>Years of Service To Valuation Date</t>
    </r>
  </si>
  <si>
    <r>
      <rPr>
        <b/>
        <sz val="8"/>
        <rFont val="Times New Roman"/>
        <family val="1"/>
      </rPr>
      <t>Total</t>
    </r>
  </si>
  <si>
    <r>
      <rPr>
        <b/>
        <sz val="8"/>
        <rFont val="Times New Roman"/>
        <family val="1"/>
      </rPr>
      <t>0-4</t>
    </r>
  </si>
  <si>
    <r>
      <rPr>
        <b/>
        <sz val="8"/>
        <rFont val="Times New Roman"/>
        <family val="1"/>
      </rPr>
      <t>5-9</t>
    </r>
  </si>
  <si>
    <r>
      <rPr>
        <b/>
        <sz val="8"/>
        <rFont val="Times New Roman"/>
        <family val="1"/>
      </rPr>
      <t>10-14</t>
    </r>
  </si>
  <si>
    <r>
      <rPr>
        <b/>
        <sz val="8"/>
        <rFont val="Times New Roman"/>
        <family val="1"/>
      </rPr>
      <t>15-19</t>
    </r>
  </si>
  <si>
    <r>
      <rPr>
        <b/>
        <sz val="8"/>
        <rFont val="Times New Roman"/>
        <family val="1"/>
      </rPr>
      <t>20-24</t>
    </r>
  </si>
  <si>
    <r>
      <rPr>
        <b/>
        <sz val="8"/>
        <rFont val="Times New Roman"/>
        <family val="1"/>
      </rPr>
      <t>25-29</t>
    </r>
  </si>
  <si>
    <r>
      <rPr>
        <b/>
        <sz val="8"/>
        <rFont val="Times New Roman"/>
        <family val="1"/>
      </rPr>
      <t>30+</t>
    </r>
  </si>
  <si>
    <r>
      <rPr>
        <sz val="8"/>
        <rFont val="Times New Roman"/>
        <family val="1"/>
      </rPr>
      <t>15-19</t>
    </r>
  </si>
  <si>
    <r>
      <rPr>
        <sz val="8"/>
        <rFont val="Times New Roman"/>
        <family val="1"/>
      </rPr>
      <t>Tot. Pay</t>
    </r>
  </si>
  <si>
    <r>
      <rPr>
        <sz val="8"/>
        <rFont val="Times New Roman"/>
        <family val="1"/>
      </rPr>
      <t>Avg. Pay</t>
    </r>
  </si>
  <si>
    <r>
      <rPr>
        <sz val="8"/>
        <rFont val="Times New Roman"/>
        <family val="1"/>
      </rPr>
      <t>20-24</t>
    </r>
  </si>
  <si>
    <r>
      <rPr>
        <sz val="8"/>
        <rFont val="Times New Roman"/>
        <family val="1"/>
      </rPr>
      <t>25-29</t>
    </r>
  </si>
  <si>
    <r>
      <rPr>
        <sz val="8"/>
        <rFont val="Times New Roman"/>
        <family val="1"/>
      </rPr>
      <t>30-34</t>
    </r>
  </si>
  <si>
    <r>
      <rPr>
        <sz val="8"/>
        <rFont val="Times New Roman"/>
        <family val="1"/>
      </rPr>
      <t>35-39</t>
    </r>
  </si>
  <si>
    <r>
      <rPr>
        <sz val="8"/>
        <rFont val="Times New Roman"/>
        <family val="1"/>
      </rPr>
      <t>40-44</t>
    </r>
  </si>
  <si>
    <r>
      <rPr>
        <sz val="8"/>
        <rFont val="Times New Roman"/>
        <family val="1"/>
      </rPr>
      <t>45-49</t>
    </r>
  </si>
  <si>
    <r>
      <rPr>
        <sz val="8"/>
        <rFont val="Times New Roman"/>
        <family val="1"/>
      </rPr>
      <t>50-54</t>
    </r>
  </si>
  <si>
    <r>
      <rPr>
        <sz val="8"/>
        <rFont val="Times New Roman"/>
        <family val="1"/>
      </rPr>
      <t>55-59</t>
    </r>
  </si>
  <si>
    <r>
      <rPr>
        <sz val="8"/>
        <rFont val="Times New Roman"/>
        <family val="1"/>
      </rPr>
      <t>60-64</t>
    </r>
  </si>
  <si>
    <r>
      <rPr>
        <sz val="8"/>
        <rFont val="Times New Roman"/>
        <family val="1"/>
      </rPr>
      <t>65-69</t>
    </r>
  </si>
  <si>
    <r>
      <rPr>
        <sz val="8"/>
        <rFont val="Times New Roman"/>
        <family val="1"/>
      </rPr>
      <t>70 &amp; Over</t>
    </r>
  </si>
  <si>
    <r>
      <rPr>
        <b/>
        <sz val="8"/>
        <rFont val="Times New Roman"/>
        <family val="1"/>
      </rPr>
      <t>Totals</t>
    </r>
  </si>
  <si>
    <r>
      <rPr>
        <b/>
        <sz val="8"/>
        <rFont val="Times New Roman"/>
        <family val="1"/>
      </rPr>
      <t>Tot. Pay</t>
    </r>
  </si>
  <si>
    <r>
      <rPr>
        <b/>
        <sz val="8"/>
        <rFont val="Times New Roman"/>
        <family val="1"/>
      </rPr>
      <t>Avg. Pay</t>
    </r>
  </si>
  <si>
    <t>totpay</t>
  </si>
  <si>
    <t>30+</t>
  </si>
  <si>
    <t xml:space="preserve"> 35-39</t>
  </si>
  <si>
    <t xml:space="preserve"> 40-44</t>
  </si>
  <si>
    <t xml:space="preserve"> 45-49</t>
  </si>
  <si>
    <t xml:space="preserve"> 50-54</t>
  </si>
  <si>
    <t xml:space="preserve"> 55-59</t>
  </si>
  <si>
    <t xml:space="preserve"> 60-64</t>
  </si>
  <si>
    <t xml:space="preserve"> 65-69</t>
  </si>
  <si>
    <t xml:space="preserve"> 70+</t>
  </si>
  <si>
    <t>N53</t>
  </si>
  <si>
    <t>can include full table</t>
  </si>
  <si>
    <t>p.126</t>
  </si>
  <si>
    <r>
      <rPr>
        <b/>
        <sz val="11.5"/>
        <rFont val="Times New Roman"/>
        <family val="1"/>
      </rPr>
      <t xml:space="preserve">Attained
</t>
    </r>
    <r>
      <rPr>
        <b/>
        <sz val="11.5"/>
        <rFont val="Times New Roman"/>
        <family val="1"/>
      </rPr>
      <t>Ages</t>
    </r>
  </si>
  <si>
    <r>
      <rPr>
        <b/>
        <sz val="11.5"/>
        <rFont val="Times New Roman"/>
        <family val="1"/>
      </rPr>
      <t>Superannuation</t>
    </r>
  </si>
  <si>
    <r>
      <rPr>
        <b/>
        <sz val="11.5"/>
        <rFont val="Times New Roman"/>
        <family val="1"/>
      </rPr>
      <t>Disability</t>
    </r>
  </si>
  <si>
    <r>
      <rPr>
        <b/>
        <sz val="11.5"/>
        <rFont val="Times New Roman"/>
        <family val="1"/>
      </rPr>
      <t>Totals</t>
    </r>
  </si>
  <si>
    <r>
      <rPr>
        <b/>
        <sz val="11.5"/>
        <rFont val="Times New Roman"/>
        <family val="1"/>
      </rPr>
      <t>No.</t>
    </r>
  </si>
  <si>
    <r>
      <rPr>
        <b/>
        <sz val="11.5"/>
        <rFont val="Times New Roman"/>
        <family val="1"/>
      </rPr>
      <t xml:space="preserve">Monthly
</t>
    </r>
    <r>
      <rPr>
        <b/>
        <sz val="11.5"/>
        <rFont val="Times New Roman"/>
        <family val="1"/>
      </rPr>
      <t>Total $</t>
    </r>
  </si>
  <si>
    <r>
      <rPr>
        <sz val="11.5"/>
        <rFont val="Times New Roman"/>
        <family val="1"/>
      </rPr>
      <t>Under 20</t>
    </r>
  </si>
  <si>
    <r>
      <rPr>
        <sz val="11.5"/>
        <rFont val="Times New Roman"/>
        <family val="1"/>
      </rPr>
      <t>$  4,467</t>
    </r>
  </si>
  <si>
    <r>
      <rPr>
        <sz val="11.5"/>
        <rFont val="Times New Roman"/>
        <family val="1"/>
      </rPr>
      <t>20-24</t>
    </r>
  </si>
  <si>
    <r>
      <rPr>
        <sz val="11.5"/>
        <rFont val="Times New Roman"/>
        <family val="1"/>
      </rPr>
      <t>25-29</t>
    </r>
  </si>
  <si>
    <r>
      <rPr>
        <sz val="11.5"/>
        <rFont val="Times New Roman"/>
        <family val="1"/>
      </rPr>
      <t>30-34</t>
    </r>
  </si>
  <si>
    <r>
      <rPr>
        <sz val="11.5"/>
        <rFont val="Times New Roman"/>
        <family val="1"/>
      </rPr>
      <t>35-39</t>
    </r>
  </si>
  <si>
    <r>
      <rPr>
        <sz val="11.5"/>
        <rFont val="Times New Roman"/>
        <family val="1"/>
      </rPr>
      <t>40-44</t>
    </r>
  </si>
  <si>
    <r>
      <rPr>
        <sz val="11.5"/>
        <rFont val="Times New Roman"/>
        <family val="1"/>
      </rPr>
      <t>45-49</t>
    </r>
  </si>
  <si>
    <r>
      <rPr>
        <sz val="11.5"/>
        <rFont val="Times New Roman"/>
        <family val="1"/>
      </rPr>
      <t>50-54</t>
    </r>
  </si>
  <si>
    <r>
      <rPr>
        <sz val="11.5"/>
        <rFont val="Times New Roman"/>
        <family val="1"/>
      </rPr>
      <t>55-59</t>
    </r>
  </si>
  <si>
    <r>
      <rPr>
        <sz val="11.5"/>
        <rFont val="Times New Roman"/>
        <family val="1"/>
      </rPr>
      <t>60-64</t>
    </r>
  </si>
  <si>
    <r>
      <rPr>
        <sz val="11.5"/>
        <rFont val="Times New Roman"/>
        <family val="1"/>
      </rPr>
      <t>65-69</t>
    </r>
  </si>
  <si>
    <r>
      <rPr>
        <sz val="11.5"/>
        <rFont val="Times New Roman"/>
        <family val="1"/>
      </rPr>
      <t>70-74</t>
    </r>
  </si>
  <si>
    <r>
      <rPr>
        <sz val="11.5"/>
        <rFont val="Times New Roman"/>
        <family val="1"/>
      </rPr>
      <t>75-79</t>
    </r>
  </si>
  <si>
    <r>
      <rPr>
        <sz val="11.5"/>
        <rFont val="Times New Roman"/>
        <family val="1"/>
      </rPr>
      <t>80-84</t>
    </r>
  </si>
  <si>
    <r>
      <rPr>
        <sz val="11.5"/>
        <rFont val="Times New Roman"/>
        <family val="1"/>
      </rPr>
      <t>85-89</t>
    </r>
  </si>
  <si>
    <r>
      <rPr>
        <sz val="11.5"/>
        <rFont val="Times New Roman"/>
        <family val="1"/>
      </rPr>
      <t>90-94</t>
    </r>
  </si>
  <si>
    <r>
      <rPr>
        <sz val="11.5"/>
        <rFont val="Times New Roman"/>
        <family val="1"/>
      </rPr>
      <t>95 &amp; Over</t>
    </r>
  </si>
  <si>
    <r>
      <rPr>
        <sz val="11.5"/>
        <rFont val="Times New Roman"/>
        <family val="1"/>
      </rPr>
      <t>Period Certain &amp;</t>
    </r>
  </si>
  <si>
    <r>
      <rPr>
        <sz val="11.5"/>
        <rFont val="Times New Roman"/>
        <family val="1"/>
      </rPr>
      <t>Money Purchase</t>
    </r>
  </si>
  <si>
    <t>Under 20</t>
  </si>
  <si>
    <t>totbenefit</t>
  </si>
  <si>
    <t>annual</t>
  </si>
  <si>
    <t>This is my work area</t>
  </si>
  <si>
    <t>G47</t>
  </si>
  <si>
    <t>merit</t>
  </si>
  <si>
    <t>econ</t>
  </si>
  <si>
    <t>note that I use same value for 0 as for 5</t>
  </si>
  <si>
    <t>C19</t>
  </si>
  <si>
    <t>B18</t>
  </si>
  <si>
    <t>step</t>
  </si>
  <si>
    <t>general</t>
  </si>
  <si>
    <t>AZ-PERS-6.retrates</t>
  </si>
  <si>
    <t>LA-CERA-43.retrates</t>
  </si>
  <si>
    <t>OH-PERS-85.retrates</t>
  </si>
  <si>
    <t>WA-PERS2-119.retrates</t>
  </si>
  <si>
    <t>28</t>
  </si>
  <si>
    <t>29</t>
  </si>
  <si>
    <t>30</t>
  </si>
  <si>
    <t>AZ-PERS - sample ret rates by age and yos</t>
  </si>
  <si>
    <t>they also provide a table of new retirees by age and yos, and interesting graph on ret eligibility by age and rule</t>
  </si>
  <si>
    <t>0-3</t>
  </si>
  <si>
    <t>31+</t>
  </si>
  <si>
    <t xml:space="preserve"> 11-18</t>
  </si>
  <si>
    <t>Tier 2</t>
  </si>
  <si>
    <t>I'll use plan D; for this plan male and female rates are the same</t>
  </si>
  <si>
    <t>LA-CERA retrates vary by age and gender within plan</t>
  </si>
  <si>
    <t>Age</t>
  </si>
  <si>
    <t>Service
Retirement</t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</si>
  <si>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U</t>
    </r>
    <r>
      <rPr>
        <b/>
        <sz val="13"/>
        <rFont val="Times New Roman"/>
        <family val="1"/>
      </rPr>
      <t xml:space="preserve">NREDUCED </t>
    </r>
    <r>
      <rPr>
        <b/>
        <sz val="16"/>
        <rFont val="Times New Roman"/>
        <family val="1"/>
      </rPr>
      <t>A</t>
    </r>
    <r>
      <rPr>
        <b/>
        <sz val="13"/>
        <rFont val="Times New Roman"/>
        <family val="1"/>
      </rPr>
      <t xml:space="preserve">GE AND </t>
    </r>
    <r>
      <rPr>
        <b/>
        <sz val="16"/>
        <rFont val="Times New Roman"/>
        <family val="1"/>
      </rPr>
      <t>S</t>
    </r>
    <r>
      <rPr>
        <b/>
        <sz val="13"/>
        <rFont val="Times New Roman"/>
        <family val="1"/>
      </rPr>
      <t xml:space="preserve">ERVICE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</si>
  <si>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"/>
        <rFont val="Times New Roman"/>
        <family val="1"/>
      </rPr>
      <t>Ages</t>
    </r>
  </si>
  <si>
    <r>
      <rPr>
        <b/>
        <sz val="10"/>
        <rFont val="Times New Roman"/>
        <family val="1"/>
      </rPr>
      <t xml:space="preserve">Percent of Eligible Active Members
</t>
    </r>
    <r>
      <rPr>
        <b/>
        <sz val="10"/>
        <rFont val="Times New Roman"/>
        <family val="1"/>
      </rPr>
      <t>Retiring Within Next Year</t>
    </r>
  </si>
  <si>
    <r>
      <rPr>
        <b/>
        <sz val="10"/>
        <rFont val="Times New Roman"/>
        <family val="1"/>
      </rPr>
      <t>State</t>
    </r>
  </si>
  <si>
    <r>
      <rPr>
        <b/>
        <sz val="10"/>
        <rFont val="Times New Roman"/>
        <family val="1"/>
      </rPr>
      <t>Local Government</t>
    </r>
  </si>
  <si>
    <r>
      <rPr>
        <b/>
        <sz val="10"/>
        <rFont val="Times New Roman"/>
        <family val="1"/>
      </rPr>
      <t>Men</t>
    </r>
  </si>
  <si>
    <r>
      <rPr>
        <b/>
        <sz val="10"/>
        <rFont val="Times New Roman"/>
        <family val="1"/>
      </rPr>
      <t>Women</t>
    </r>
  </si>
  <si>
    <r>
      <rPr>
        <sz val="10"/>
        <rFont val="Times New Roman"/>
        <family val="1"/>
      </rPr>
      <t>85 &amp; Over</t>
    </r>
  </si>
  <si>
    <r>
      <rPr>
        <sz val="8"/>
        <rFont val="Times New Roman"/>
        <family val="1"/>
      </rPr>
      <t>Ref</t>
    </r>
  </si>
  <si>
    <r>
      <rPr>
        <b/>
        <sz val="10"/>
        <rFont val="Times New Roman"/>
        <family val="1"/>
      </rPr>
      <t xml:space="preserve">Public
</t>
    </r>
    <r>
      <rPr>
        <b/>
        <sz val="10"/>
        <rFont val="Times New Roman"/>
        <family val="1"/>
      </rPr>
      <t>Safety</t>
    </r>
  </si>
  <si>
    <r>
      <rPr>
        <b/>
        <sz val="10"/>
        <rFont val="Times New Roman"/>
        <family val="1"/>
      </rPr>
      <t xml:space="preserve">Law
</t>
    </r>
    <r>
      <rPr>
        <b/>
        <sz val="10"/>
        <rFont val="Times New Roman"/>
        <family val="1"/>
      </rPr>
      <t>Enforcement</t>
    </r>
  </si>
  <si>
    <r>
      <rPr>
        <sz val="10"/>
        <rFont val="Times New Roman"/>
        <family val="1"/>
      </rPr>
      <t>70 &amp; Over</t>
    </r>
  </si>
  <si>
    <r>
      <rPr>
        <b/>
        <sz val="10"/>
        <rFont val="Times New Roman"/>
        <family val="1"/>
      </rPr>
      <t>Service</t>
    </r>
  </si>
  <si>
    <r>
      <rPr>
        <sz val="10"/>
        <rFont val="Times New Roman"/>
        <family val="1"/>
      </rPr>
      <t>32-39</t>
    </r>
  </si>
  <si>
    <r>
      <rPr>
        <sz val="10"/>
        <rFont val="Times New Roman"/>
        <family val="1"/>
      </rPr>
      <t>50 &amp; Over</t>
    </r>
  </si>
  <si>
    <r>
      <rPr>
        <sz val="10"/>
        <rFont val="Times New Roman"/>
        <family val="1"/>
      </rPr>
      <t xml:space="preserve">Ohio Public Employees Retirement System  </t>
    </r>
    <r>
      <rPr>
        <sz val="10"/>
        <rFont val="Times New Roman"/>
        <family val="1"/>
      </rPr>
      <t>X-3</t>
    </r>
  </si>
  <si>
    <r>
      <rPr>
        <b/>
        <sz val="16"/>
        <rFont val="Times New Roman"/>
        <family val="1"/>
      </rPr>
      <t>P</t>
    </r>
    <r>
      <rPr>
        <b/>
        <sz val="13"/>
        <rFont val="Times New Roman"/>
        <family val="1"/>
      </rPr>
      <t xml:space="preserve">ROBABILITIES OF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 xml:space="preserve">EDUCED </t>
    </r>
    <r>
      <rPr>
        <b/>
        <sz val="16"/>
        <rFont val="Times New Roman"/>
        <family val="1"/>
      </rPr>
      <t>R</t>
    </r>
    <r>
      <rPr>
        <b/>
        <sz val="13"/>
        <rFont val="Times New Roman"/>
        <family val="1"/>
      </rPr>
      <t>ETIREMENT</t>
    </r>
  </si>
  <si>
    <r>
      <rPr>
        <b/>
        <sz val="10.5"/>
        <rFont val="Times New Roman"/>
        <family val="1"/>
      </rPr>
      <t xml:space="preserve">Percent of Eligible Active Members
</t>
    </r>
    <r>
      <rPr>
        <b/>
        <sz val="10.5"/>
        <rFont val="Times New Roman"/>
        <family val="1"/>
      </rPr>
      <t>Retiring Within Next Year</t>
    </r>
  </si>
  <si>
    <r>
      <rPr>
        <b/>
        <sz val="10.5"/>
        <rFont val="Times New Roman"/>
        <family val="1"/>
      </rPr>
      <t>State</t>
    </r>
  </si>
  <si>
    <r>
      <rPr>
        <b/>
        <sz val="10.5"/>
        <rFont val="Times New Roman"/>
        <family val="1"/>
      </rPr>
      <t>Local Government</t>
    </r>
  </si>
  <si>
    <r>
      <rPr>
        <b/>
        <sz val="10.5"/>
        <rFont val="Times New Roman"/>
        <family val="1"/>
      </rPr>
      <t>Public</t>
    </r>
  </si>
  <si>
    <r>
      <rPr>
        <b/>
        <sz val="10.5"/>
        <rFont val="Times New Roman"/>
        <family val="1"/>
      </rPr>
      <t>Ages</t>
    </r>
  </si>
  <si>
    <r>
      <rPr>
        <b/>
        <sz val="10.5"/>
        <rFont val="Times New Roman"/>
        <family val="1"/>
      </rPr>
      <t>Men</t>
    </r>
  </si>
  <si>
    <r>
      <rPr>
        <b/>
        <sz val="10.5"/>
        <rFont val="Times New Roman"/>
        <family val="1"/>
      </rPr>
      <t>Women</t>
    </r>
  </si>
  <si>
    <r>
      <rPr>
        <b/>
        <sz val="10.5"/>
        <rFont val="Times New Roman"/>
        <family val="1"/>
      </rPr>
      <t>Safety</t>
    </r>
  </si>
  <si>
    <r>
      <rPr>
        <sz val="8.5"/>
        <rFont val="Times New Roman"/>
        <family val="1"/>
      </rPr>
      <t>Ref</t>
    </r>
  </si>
  <si>
    <t>OH-PERS unreduced retrates are yos-based if person will satisfy 30+ yos before age 65, otherwise age-based</t>
  </si>
  <si>
    <t>OH-PERS has separate reduced retrates</t>
  </si>
  <si>
    <t>OH-PERS retrates vary by gender within major plan</t>
  </si>
  <si>
    <t>WA-PERS2 retrates vary by age and gender, with diff rates for yos&lt;30 vs 30+</t>
  </si>
  <si>
    <t>yos&lt;30</t>
  </si>
  <si>
    <t>yos30+</t>
  </si>
  <si>
    <t>RetirementRatesComments</t>
  </si>
  <si>
    <t>AZ-PERS-6</t>
  </si>
  <si>
    <t>Deferred vested</t>
  </si>
  <si>
    <t>Summary</t>
  </si>
  <si>
    <t>65, or 62 w/10+yos, or age+yos&gt;=80 (or variant)</t>
  </si>
  <si>
    <t>eligible if age 50 w/5+yos</t>
  </si>
  <si>
    <t>Retirement rates data in the AV</t>
  </si>
  <si>
    <t>Normal retirement eligibility</t>
  </si>
  <si>
    <t>Early retirement eligibility</t>
  </si>
  <si>
    <t>Early retirement benefit</t>
  </si>
  <si>
    <t>reduced based on age and yos - appears to be actuarially beneficial to the early retiree (~3+% reductions per yos)</t>
  </si>
  <si>
    <t>representative rates at sample ages and yos ranges; table appears to be for both normal and early retirees</t>
  </si>
  <si>
    <t>LA-CERA-43</t>
  </si>
  <si>
    <t>normal retrates given in the AV vary by age and yos - select and ultimate rates</t>
  </si>
  <si>
    <t>normal rates in AV vary by age and gender within plan - Plan D (largest plan) males are same as female rates</t>
  </si>
  <si>
    <t>I could not find early retirement rules or rates</t>
  </si>
  <si>
    <t>AV assumes they retire at normal retirement age</t>
  </si>
  <si>
    <t>NA</t>
  </si>
  <si>
    <t>rates at single years of age, by gender, for each plan</t>
  </si>
  <si>
    <t>Retirement rate decrement data for prototype plans</t>
  </si>
  <si>
    <t>OH-PERS-85</t>
  </si>
  <si>
    <t>unreduced retrates are yos-based if person will satisfy 30+ yos before age 65, otherwise age-based; vary by gender within plan</t>
  </si>
  <si>
    <t>age 60+ w/5+yos, or 55+ w/25+yos, or any age w/30+yos</t>
  </si>
  <si>
    <t>generally age 50+ w/10+ yos, or any age w/yos 30+</t>
  </si>
  <si>
    <t xml:space="preserve"> (age 60 if 5+yos)</t>
  </si>
  <si>
    <t>normal retrates in AV are yos-based if 30+yos by 65 else age-based; vary by gender and plan</t>
  </si>
  <si>
    <t>appears to be anyone who retires at &lt;age 65 AND &lt;30yos; AV has separate age-based ER retrates for ER-eligible actives aged 55-64; vary by gender</t>
  </si>
  <si>
    <t>reduction is based on a schedule with age and yos</t>
  </si>
  <si>
    <t>WA-PERS2-119</t>
  </si>
  <si>
    <t>retrates differ if yos&lt;30 vs 30+; vary by gender within plan</t>
  </si>
  <si>
    <t>eligible at age 55 w/20+yos</t>
  </si>
  <si>
    <t>reduction can be 3% per year early, or a subsidized factor if 30+yos - based on # of years retired before normal age; not sure I understand this</t>
  </si>
  <si>
    <t>age 65 w/5+ yos</t>
  </si>
  <si>
    <t>proto.retrates</t>
  </si>
  <si>
    <t>lacera</t>
  </si>
  <si>
    <t>nr50er50</t>
  </si>
  <si>
    <t>nr60er55</t>
  </si>
  <si>
    <t>nr65or62er50</t>
  </si>
  <si>
    <t>azpers.yos11-18</t>
  </si>
  <si>
    <t>azpers.yos31+</t>
  </si>
  <si>
    <t>stategov</t>
  </si>
  <si>
    <t>female%</t>
  </si>
  <si>
    <t>ohpers.yos&lt;30</t>
  </si>
  <si>
    <t>nrvarious</t>
  </si>
  <si>
    <t>ohpers.yos30+</t>
  </si>
  <si>
    <t>unisex sg</t>
  </si>
  <si>
    <t>ohpers.er</t>
  </si>
  <si>
    <t>base on state gov, 55% female</t>
  </si>
  <si>
    <t>varies w/yos, shown for ea=20</t>
  </si>
  <si>
    <t>female 55%</t>
  </si>
  <si>
    <t>wapers2.yos&lt;30</t>
  </si>
  <si>
    <t>wapers2.yos30</t>
  </si>
  <si>
    <t>nr62er55</t>
  </si>
  <si>
    <t>C72</t>
  </si>
  <si>
    <t>examples of retirement rates from selected plans</t>
  </si>
  <si>
    <t>prototype rates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</si>
</sst>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7">
    <numFmt numFmtId="43" formatCode="_(* #,##0.00_);_(* \(#,##0.00\);_(* &quot;-&quot;??_);_(@_)"/>
    <numFmt numFmtId="164" formatCode="_(* #,##0_);_(* \(#,##0\);_(* &quot;-&quot;??_);_(@_)"/>
    <numFmt numFmtId="165" formatCode="_(* #,##0.0000_);_(* \(#,##0.0000\);_(* &quot;-&quot;??_);_(@_)"/>
    <numFmt numFmtId="166" formatCode="_(* #,##0.00000_);_(* \(#,##0.00000\);_(* &quot;-&quot;??_);_(@_)"/>
    <numFmt numFmtId="167" formatCode="_(* #,##0.000_);_(* \(#,##0.000\);_(* &quot;-&quot;??_);_(@_)"/>
    <numFmt numFmtId="168" formatCode="&quot;$&quot;#,##0;&quot;$&quot;\-#,##0"/>
    <numFmt numFmtId="169" formatCode="_(* #,##0.0000_);_(* \(#,##0.0000\);_(* &quot;-&quot;????_);_(@_)"/>
  </numFmts>
  <fonts count="3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rgb="FF000000"/>
      <name val="Lucida Console"/>
      <family val="3"/>
    </font>
    <font>
      <sz val="10"/>
      <color rgb="FF0000FF"/>
      <name val="Lucida Console"/>
      <family val="3"/>
    </font>
    <font>
      <b/>
      <sz val="12"/>
      <name val="Arial"/>
      <family val="2"/>
    </font>
    <font>
      <b/>
      <sz val="11"/>
      <name val="Arial"/>
      <family val="2"/>
    </font>
    <font>
      <b/>
      <sz val="10"/>
      <name val="Arial"/>
      <family val="2"/>
    </font>
    <font>
      <sz val="10"/>
      <name val="Arial"/>
      <family val="2"/>
    </font>
    <font>
      <i/>
      <sz val="9"/>
      <name val="Arial"/>
      <family val="2"/>
    </font>
    <font>
      <b/>
      <sz val="6"/>
      <name val="Arial"/>
      <family val="2"/>
    </font>
    <font>
      <sz val="6"/>
      <name val="Arial"/>
      <family val="2"/>
    </font>
    <font>
      <b/>
      <i/>
      <sz val="6"/>
      <name val="Arial"/>
      <family val="2"/>
    </font>
    <font>
      <b/>
      <sz val="8"/>
      <name val="Arial"/>
      <family val="2"/>
    </font>
    <font>
      <sz val="8"/>
      <name val="Arial"/>
      <family val="2"/>
    </font>
    <font>
      <b/>
      <sz val="9"/>
      <name val="Arial"/>
      <family val="2"/>
    </font>
    <font>
      <sz val="9"/>
      <name val="Arial"/>
      <family val="2"/>
    </font>
    <font>
      <b/>
      <sz val="16"/>
      <name val="Times New Roman"/>
      <family val="1"/>
    </font>
    <font>
      <b/>
      <sz val="13"/>
      <name val="Times New Roman"/>
      <family val="1"/>
    </font>
    <font>
      <b/>
      <sz val="8"/>
      <name val="Times New Roman"/>
      <family val="1"/>
    </font>
    <font>
      <sz val="8"/>
      <name val="Times New Roman"/>
      <family val="1"/>
    </font>
    <font>
      <b/>
      <sz val="11.5"/>
      <name val="Times New Roman"/>
      <family val="1"/>
    </font>
    <font>
      <sz val="11.5"/>
      <name val="Times New Roman"/>
      <family val="1"/>
    </font>
    <font>
      <b/>
      <sz val="10"/>
      <name val="Times New Roman"/>
      <family val="1"/>
    </font>
    <font>
      <sz val="10.5"/>
      <name val="Times New Roman"/>
      <family val="1"/>
    </font>
    <font>
      <sz val="10"/>
      <name val="Times New Roman"/>
      <family val="1"/>
    </font>
    <font>
      <b/>
      <sz val="10.5"/>
      <name val="Times New Roman"/>
      <family val="1"/>
    </font>
    <font>
      <sz val="8.5"/>
      <name val="Times New Roman"/>
      <family val="1"/>
    </font>
    <font>
      <b/>
      <sz val="12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FFFF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9" fontId="1" fillId="0" borderId="0" applyFont="0" applyFill="0" applyBorder="0" applyAlignment="0" applyProtection="0"/>
  </cellStyleXfs>
  <cellXfs count="252">
    <xf numFmtId="0" fontId="0" fillId="0" borderId="0" xfId="0"/>
    <xf numFmtId="0" fontId="3" fillId="0" borderId="0" xfId="2"/>
    <xf numFmtId="0" fontId="2" fillId="2" borderId="0" xfId="0" applyFont="1" applyFill="1"/>
    <xf numFmtId="0" fontId="0" fillId="2" borderId="0" xfId="0" applyFill="1"/>
    <xf numFmtId="164" fontId="0" fillId="0" borderId="0" xfId="1" applyNumberFormat="1" applyFont="1"/>
    <xf numFmtId="0" fontId="2" fillId="0" borderId="0" xfId="0" applyFont="1"/>
    <xf numFmtId="3" fontId="0" fillId="0" borderId="0" xfId="0" applyNumberFormat="1"/>
    <xf numFmtId="165" fontId="0" fillId="0" borderId="0" xfId="1" applyNumberFormat="1" applyFont="1"/>
    <xf numFmtId="0" fontId="0" fillId="0" borderId="0" xfId="0" quotePrefix="1"/>
    <xf numFmtId="0" fontId="0" fillId="3" borderId="0" xfId="0" applyFill="1"/>
    <xf numFmtId="0" fontId="0" fillId="0" borderId="0" xfId="0" applyAlignment="1">
      <alignment wrapText="1"/>
    </xf>
    <xf numFmtId="43" fontId="0" fillId="0" borderId="0" xfId="1" applyFont="1"/>
    <xf numFmtId="9" fontId="0" fillId="0" borderId="0" xfId="0" applyNumberFormat="1"/>
    <xf numFmtId="166" fontId="0" fillId="0" borderId="0" xfId="1" applyNumberFormat="1" applyFont="1"/>
    <xf numFmtId="164" fontId="0" fillId="0" borderId="0" xfId="1" applyNumberFormat="1" applyFont="1" applyAlignment="1">
      <alignment horizontal="right"/>
    </xf>
    <xf numFmtId="164" fontId="0" fillId="0" borderId="0" xfId="1" applyNumberFormat="1" applyFont="1" applyAlignment="1">
      <alignment horizontal="right" indent="1"/>
    </xf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164" fontId="0" fillId="7" borderId="0" xfId="1" applyNumberFormat="1" applyFont="1" applyFill="1"/>
    <xf numFmtId="10" fontId="0" fillId="0" borderId="0" xfId="3" applyNumberFormat="1" applyFont="1"/>
    <xf numFmtId="0" fontId="4" fillId="0" borderId="0" xfId="0" applyFont="1" applyAlignment="1">
      <alignment vertical="center"/>
    </xf>
    <xf numFmtId="164" fontId="0" fillId="0" borderId="0" xfId="0" applyNumberFormat="1"/>
    <xf numFmtId="43" fontId="0" fillId="0" borderId="0" xfId="0" applyNumberFormat="1"/>
    <xf numFmtId="0" fontId="5" fillId="0" borderId="0" xfId="0" applyFont="1" applyAlignment="1">
      <alignment vertical="center"/>
    </xf>
    <xf numFmtId="0" fontId="4" fillId="8" borderId="0" xfId="0" applyFont="1" applyFill="1" applyAlignment="1">
      <alignment vertical="center"/>
    </xf>
    <xf numFmtId="10" fontId="0" fillId="0" borderId="0" xfId="0" applyNumberFormat="1"/>
    <xf numFmtId="167" fontId="0" fillId="0" borderId="0" xfId="1" applyNumberFormat="1" applyFont="1"/>
    <xf numFmtId="10" fontId="0" fillId="2" borderId="0" xfId="3" applyNumberFormat="1" applyFont="1" applyFill="1"/>
    <xf numFmtId="10" fontId="0" fillId="2" borderId="0" xfId="0" applyNumberFormat="1" applyFill="1"/>
    <xf numFmtId="166" fontId="0" fillId="2" borderId="0" xfId="1" applyNumberFormat="1" applyFont="1" applyFill="1"/>
    <xf numFmtId="164" fontId="0" fillId="5" borderId="0" xfId="1" applyNumberFormat="1" applyFont="1" applyFill="1"/>
    <xf numFmtId="164" fontId="0" fillId="2" borderId="0" xfId="0" applyNumberFormat="1" applyFill="1"/>
    <xf numFmtId="164" fontId="0" fillId="2" borderId="0" xfId="1" applyNumberFormat="1" applyFont="1" applyFill="1"/>
    <xf numFmtId="0" fontId="0" fillId="0" borderId="0" xfId="0" applyAlignment="1">
      <alignment horizontal="right"/>
    </xf>
    <xf numFmtId="0" fontId="2" fillId="5" borderId="0" xfId="0" applyFont="1" applyFill="1"/>
    <xf numFmtId="0" fontId="6" fillId="0" borderId="0" xfId="0" applyFont="1" applyBorder="1" applyAlignment="1">
      <alignment horizontal="left" vertical="top"/>
    </xf>
    <xf numFmtId="0" fontId="7" fillId="0" borderId="1" xfId="0" applyFont="1" applyBorder="1" applyAlignment="1">
      <alignment horizontal="right" wrapText="1" indent="1"/>
    </xf>
    <xf numFmtId="0" fontId="9" fillId="0" borderId="2" xfId="0" applyFont="1" applyBorder="1" applyAlignment="1">
      <alignment horizontal="right" vertical="center" wrapText="1" indent="4"/>
    </xf>
    <xf numFmtId="10" fontId="9" fillId="0" borderId="2" xfId="0" applyNumberFormat="1" applyFont="1" applyBorder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5"/>
    </xf>
    <xf numFmtId="10" fontId="9" fillId="0" borderId="0" xfId="0" applyNumberFormat="1" applyFont="1" applyAlignment="1">
      <alignment horizontal="right" vertical="center" wrapText="1"/>
    </xf>
    <xf numFmtId="1" fontId="9" fillId="0" borderId="0" xfId="0" applyNumberFormat="1" applyFont="1" applyAlignment="1">
      <alignment horizontal="right" vertical="center" wrapText="1" indent="4"/>
    </xf>
    <xf numFmtId="1" fontId="9" fillId="0" borderId="0" xfId="0" applyNumberFormat="1" applyFont="1" applyAlignment="1">
      <alignment horizontal="right" vertical="top" wrapText="1" indent="4"/>
    </xf>
    <xf numFmtId="10" fontId="9" fillId="0" borderId="0" xfId="0" applyNumberFormat="1" applyFont="1" applyAlignment="1">
      <alignment horizontal="right" vertical="top" wrapText="1"/>
    </xf>
    <xf numFmtId="0" fontId="9" fillId="0" borderId="0" xfId="0" applyFont="1" applyAlignment="1">
      <alignment horizontal="right" vertical="center" wrapText="1" indent="1"/>
    </xf>
    <xf numFmtId="0" fontId="10" fillId="0" borderId="0" xfId="0" applyFont="1" applyBorder="1" applyAlignment="1">
      <alignment horizontal="left" vertical="top"/>
    </xf>
    <xf numFmtId="0" fontId="7" fillId="0" borderId="0" xfId="0" applyFont="1" applyBorder="1" applyAlignment="1">
      <alignment horizontal="left" vertical="top"/>
    </xf>
    <xf numFmtId="0" fontId="0" fillId="0" borderId="1" xfId="0" applyBorder="1" applyAlignment="1">
      <alignment horizontal="left" vertical="top" wrapText="1"/>
    </xf>
    <xf numFmtId="0" fontId="13" fillId="0" borderId="3" xfId="0" applyFont="1" applyBorder="1" applyAlignment="1">
      <alignment horizontal="left" vertical="center" wrapText="1" indent="2"/>
    </xf>
    <xf numFmtId="0" fontId="0" fillId="0" borderId="3" xfId="0" applyBorder="1" applyAlignment="1">
      <alignment horizontal="left" vertical="top" wrapText="1"/>
    </xf>
    <xf numFmtId="0" fontId="11" fillId="0" borderId="3" xfId="0" applyFont="1" applyBorder="1" applyAlignment="1">
      <alignment horizontal="left" vertical="center" wrapText="1" indent="2"/>
    </xf>
    <xf numFmtId="0" fontId="12" fillId="0" borderId="3" xfId="0" applyFont="1" applyBorder="1" applyAlignment="1">
      <alignment horizontal="right" vertical="center" wrapText="1" indent="3"/>
    </xf>
    <xf numFmtId="0" fontId="12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right" vertical="center" wrapText="1" indent="2"/>
    </xf>
    <xf numFmtId="0" fontId="12" fillId="0" borderId="2" xfId="0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2"/>
    </xf>
    <xf numFmtId="1" fontId="12" fillId="0" borderId="2" xfId="0" applyNumberFormat="1" applyFont="1" applyBorder="1" applyAlignment="1">
      <alignment horizontal="right" wrapText="1" indent="1"/>
    </xf>
    <xf numFmtId="1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left" vertical="center" wrapText="1" indent="2"/>
    </xf>
    <xf numFmtId="3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2"/>
    </xf>
    <xf numFmtId="1" fontId="12" fillId="0" borderId="0" xfId="0" applyNumberFormat="1" applyFont="1" applyAlignment="1">
      <alignment horizontal="right" vertical="center" wrapText="1" indent="1"/>
    </xf>
    <xf numFmtId="3" fontId="12" fillId="0" borderId="0" xfId="0" applyNumberFormat="1" applyFont="1" applyAlignment="1">
      <alignment horizontal="right" vertical="center" wrapText="1"/>
    </xf>
    <xf numFmtId="3" fontId="12" fillId="0" borderId="0" xfId="0" applyNumberFormat="1" applyFont="1" applyAlignment="1">
      <alignment horizontal="right" vertical="center" wrapText="1" indent="1"/>
    </xf>
    <xf numFmtId="0" fontId="12" fillId="0" borderId="1" xfId="0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2"/>
    </xf>
    <xf numFmtId="1" fontId="12" fillId="0" borderId="1" xfId="0" applyNumberFormat="1" applyFont="1" applyBorder="1" applyAlignment="1">
      <alignment horizontal="right" vertical="center" wrapText="1" indent="1"/>
    </xf>
    <xf numFmtId="3" fontId="12" fillId="0" borderId="1" xfId="0" applyNumberFormat="1" applyFont="1" applyBorder="1" applyAlignment="1">
      <alignment horizontal="right" vertical="center" wrapText="1"/>
    </xf>
    <xf numFmtId="0" fontId="11" fillId="0" borderId="2" xfId="0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2"/>
    </xf>
    <xf numFmtId="3" fontId="12" fillId="0" borderId="2" xfId="0" applyNumberFormat="1" applyFont="1" applyBorder="1" applyAlignment="1">
      <alignment horizontal="right" vertical="center" wrapText="1" indent="1"/>
    </xf>
    <xf numFmtId="3" fontId="12" fillId="0" borderId="2" xfId="0" applyNumberFormat="1" applyFont="1" applyBorder="1" applyAlignment="1">
      <alignment horizontal="right" vertical="center" wrapText="1"/>
    </xf>
    <xf numFmtId="0" fontId="13" fillId="0" borderId="0" xfId="0" applyFont="1" applyBorder="1" applyAlignment="1">
      <alignment horizontal="left" vertical="top"/>
    </xf>
    <xf numFmtId="0" fontId="11" fillId="0" borderId="3" xfId="0" applyFont="1" applyBorder="1" applyAlignment="1">
      <alignment horizontal="right" vertical="center" wrapText="1" indent="4"/>
    </xf>
    <xf numFmtId="0" fontId="12" fillId="0" borderId="3" xfId="0" applyFont="1" applyBorder="1" applyAlignment="1">
      <alignment horizontal="left" vertical="center" wrapText="1" indent="2"/>
    </xf>
    <xf numFmtId="0" fontId="12" fillId="0" borderId="1" xfId="0" applyFont="1" applyBorder="1" applyAlignment="1">
      <alignment horizontal="left" vertical="center" wrapText="1" indent="2"/>
    </xf>
    <xf numFmtId="0" fontId="12" fillId="0" borderId="2" xfId="0" applyFont="1" applyBorder="1" applyAlignment="1">
      <alignment horizontal="right" wrapText="1" indent="3"/>
    </xf>
    <xf numFmtId="3" fontId="12" fillId="0" borderId="2" xfId="0" applyNumberFormat="1" applyFont="1" applyBorder="1" applyAlignment="1">
      <alignment horizontal="right" wrapText="1" indent="2"/>
    </xf>
    <xf numFmtId="3" fontId="12" fillId="0" borderId="2" xfId="0" applyNumberFormat="1" applyFont="1" applyBorder="1" applyAlignment="1">
      <alignment horizontal="left" wrapText="1" indent="2"/>
    </xf>
    <xf numFmtId="3" fontId="12" fillId="0" borderId="2" xfId="0" applyNumberFormat="1" applyFont="1" applyBorder="1" applyAlignment="1">
      <alignment horizontal="right" wrapText="1"/>
    </xf>
    <xf numFmtId="0" fontId="12" fillId="0" borderId="0" xfId="0" applyFont="1" applyAlignment="1">
      <alignment horizontal="right" vertical="center" wrapText="1" indent="4"/>
    </xf>
    <xf numFmtId="3" fontId="12" fillId="0" borderId="0" xfId="0" applyNumberFormat="1" applyFont="1" applyAlignment="1">
      <alignment horizontal="left" vertical="center" wrapText="1" indent="2"/>
    </xf>
    <xf numFmtId="0" fontId="12" fillId="0" borderId="0" xfId="0" applyFont="1" applyAlignment="1">
      <alignment horizontal="right" vertical="center" wrapText="1" indent="3"/>
    </xf>
    <xf numFmtId="0" fontId="12" fillId="0" borderId="0" xfId="0" applyFont="1" applyAlignment="1">
      <alignment horizontal="right" vertical="center" wrapText="1" indent="2"/>
    </xf>
    <xf numFmtId="0" fontId="12" fillId="0" borderId="1" xfId="0" applyFont="1" applyBorder="1" applyAlignment="1">
      <alignment horizontal="right" vertical="center" wrapText="1" indent="3"/>
    </xf>
    <xf numFmtId="3" fontId="12" fillId="0" borderId="1" xfId="0" applyNumberFormat="1" applyFont="1" applyBorder="1" applyAlignment="1">
      <alignment horizontal="right" vertical="center" wrapText="1" indent="2"/>
    </xf>
    <xf numFmtId="3" fontId="12" fillId="0" borderId="1" xfId="0" applyNumberFormat="1" applyFont="1" applyBorder="1" applyAlignment="1">
      <alignment horizontal="left" vertical="center" wrapText="1" indent="2"/>
    </xf>
    <xf numFmtId="3" fontId="12" fillId="0" borderId="1" xfId="0" applyNumberFormat="1" applyFont="1" applyBorder="1" applyAlignment="1">
      <alignment horizontal="right" vertical="center" wrapText="1" indent="1"/>
    </xf>
    <xf numFmtId="0" fontId="11" fillId="0" borderId="2" xfId="0" applyFont="1" applyBorder="1" applyAlignment="1">
      <alignment horizontal="left" wrapText="1"/>
    </xf>
    <xf numFmtId="3" fontId="12" fillId="0" borderId="2" xfId="0" applyNumberFormat="1" applyFont="1" applyBorder="1" applyAlignment="1">
      <alignment horizontal="right" wrapText="1" indent="1"/>
    </xf>
    <xf numFmtId="0" fontId="11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15" fillId="0" borderId="0" xfId="0" applyFont="1" applyAlignment="1">
      <alignment horizontal="right" wrapText="1" indent="2"/>
    </xf>
    <xf numFmtId="0" fontId="15" fillId="0" borderId="0" xfId="0" applyFont="1" applyAlignment="1">
      <alignment horizontal="center" vertical="top" wrapText="1"/>
    </xf>
    <xf numFmtId="0" fontId="14" fillId="0" borderId="1" xfId="0" applyFont="1" applyBorder="1" applyAlignment="1">
      <alignment horizontal="left" vertical="center" wrapText="1" indent="3"/>
    </xf>
    <xf numFmtId="0" fontId="15" fillId="0" borderId="3" xfId="0" applyFont="1" applyBorder="1" applyAlignment="1">
      <alignment horizontal="right" vertical="center" wrapText="1" indent="1"/>
    </xf>
    <xf numFmtId="0" fontId="15" fillId="0" borderId="3" xfId="0" applyFont="1" applyBorder="1" applyAlignment="1">
      <alignment horizontal="right" vertical="center" wrapText="1" indent="2"/>
    </xf>
    <xf numFmtId="0" fontId="15" fillId="0" borderId="1" xfId="0" applyFont="1" applyBorder="1" applyAlignment="1">
      <alignment horizontal="right" vertical="center" wrapText="1" indent="1"/>
    </xf>
    <xf numFmtId="0" fontId="15" fillId="0" borderId="1" xfId="0" applyFont="1" applyBorder="1" applyAlignment="1">
      <alignment horizontal="center" vertical="center" wrapText="1"/>
    </xf>
    <xf numFmtId="0" fontId="15" fillId="0" borderId="2" xfId="0" applyFont="1" applyBorder="1" applyAlignment="1">
      <alignment horizontal="right" vertical="top" wrapText="1" indent="2"/>
    </xf>
    <xf numFmtId="0" fontId="15" fillId="0" borderId="2" xfId="0" applyFont="1" applyBorder="1" applyAlignment="1">
      <alignment horizontal="right" vertical="top" wrapText="1" indent="1"/>
    </xf>
    <xf numFmtId="0" fontId="15" fillId="0" borderId="2" xfId="0" applyFont="1" applyBorder="1" applyAlignment="1">
      <alignment horizontal="right" vertical="top" wrapText="1"/>
    </xf>
    <xf numFmtId="0" fontId="15" fillId="0" borderId="0" xfId="0" applyFont="1" applyAlignment="1">
      <alignment horizontal="left" vertical="center" wrapText="1" indent="3"/>
    </xf>
    <xf numFmtId="1" fontId="15" fillId="0" borderId="0" xfId="0" applyNumberFormat="1" applyFont="1" applyAlignment="1">
      <alignment horizontal="right" vertical="center" wrapText="1" indent="1"/>
    </xf>
    <xf numFmtId="1" fontId="15" fillId="0" borderId="0" xfId="0" applyNumberFormat="1" applyFont="1" applyAlignment="1">
      <alignment horizontal="right" vertical="center" wrapText="1" indent="2"/>
    </xf>
    <xf numFmtId="3" fontId="15" fillId="0" borderId="0" xfId="0" applyNumberFormat="1" applyFont="1" applyAlignment="1">
      <alignment horizontal="right" vertical="center" wrapText="1"/>
    </xf>
    <xf numFmtId="3" fontId="15" fillId="0" borderId="0" xfId="0" applyNumberFormat="1" applyFont="1" applyAlignment="1">
      <alignment horizontal="right" vertical="center" wrapText="1" indent="1"/>
    </xf>
    <xf numFmtId="3" fontId="15" fillId="0" borderId="0" xfId="0" applyNumberFormat="1" applyFont="1" applyAlignment="1">
      <alignment horizontal="right" vertical="center" wrapText="1" indent="2"/>
    </xf>
    <xf numFmtId="0" fontId="15" fillId="0" borderId="0" xfId="0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1"/>
    </xf>
    <xf numFmtId="1" fontId="15" fillId="0" borderId="0" xfId="0" applyNumberFormat="1" applyFont="1" applyAlignment="1">
      <alignment horizontal="right" vertical="top" wrapText="1" indent="2"/>
    </xf>
    <xf numFmtId="3" fontId="15" fillId="0" borderId="0" xfId="0" applyNumberFormat="1" applyFont="1" applyAlignment="1">
      <alignment horizontal="right" vertical="top" wrapText="1"/>
    </xf>
    <xf numFmtId="0" fontId="14" fillId="0" borderId="0" xfId="0" applyFont="1" applyAlignment="1">
      <alignment horizontal="right" vertical="center" wrapText="1" indent="1"/>
    </xf>
    <xf numFmtId="3" fontId="14" fillId="0" borderId="0" xfId="0" applyNumberFormat="1" applyFont="1" applyAlignment="1">
      <alignment horizontal="right" vertical="center" wrapText="1" indent="1"/>
    </xf>
    <xf numFmtId="0" fontId="15" fillId="0" borderId="0" xfId="0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1"/>
    </xf>
    <xf numFmtId="168" fontId="15" fillId="0" borderId="0" xfId="0" applyNumberFormat="1" applyFont="1" applyAlignment="1">
      <alignment horizontal="right" vertical="center" wrapText="1" indent="2"/>
    </xf>
    <xf numFmtId="0" fontId="14" fillId="0" borderId="0" xfId="0" applyFont="1" applyAlignment="1">
      <alignment horizontal="right" vertical="center" wrapText="1"/>
    </xf>
    <xf numFmtId="0" fontId="16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 indent="2"/>
    </xf>
    <xf numFmtId="0" fontId="16" fillId="0" borderId="0" xfId="0" applyFont="1" applyAlignment="1">
      <alignment horizontal="right" vertical="center" wrapText="1"/>
    </xf>
    <xf numFmtId="0" fontId="16" fillId="0" borderId="0" xfId="0" applyFont="1" applyAlignment="1">
      <alignment horizontal="center" vertical="center" wrapText="1"/>
    </xf>
    <xf numFmtId="1" fontId="17" fillId="0" borderId="0" xfId="0" applyNumberFormat="1" applyFont="1" applyAlignment="1">
      <alignment horizontal="right" vertical="center" wrapText="1" indent="1"/>
    </xf>
    <xf numFmtId="1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1"/>
    </xf>
    <xf numFmtId="1" fontId="16" fillId="0" borderId="0" xfId="0" applyNumberFormat="1" applyFont="1" applyAlignment="1">
      <alignment horizontal="right" vertical="center" wrapText="1"/>
    </xf>
    <xf numFmtId="168" fontId="17" fillId="0" borderId="0" xfId="0" applyNumberFormat="1" applyFont="1" applyAlignment="1">
      <alignment horizontal="right" vertical="center" wrapText="1" indent="1"/>
    </xf>
    <xf numFmtId="168" fontId="17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/>
    </xf>
    <xf numFmtId="3" fontId="16" fillId="0" borderId="0" xfId="0" applyNumberFormat="1" applyFont="1" applyAlignment="1">
      <alignment horizontal="right" vertical="center" wrapText="1"/>
    </xf>
    <xf numFmtId="3" fontId="17" fillId="0" borderId="0" xfId="0" applyNumberFormat="1" applyFont="1" applyAlignment="1">
      <alignment horizontal="right" vertical="center" wrapText="1" indent="1"/>
    </xf>
    <xf numFmtId="3" fontId="17" fillId="0" borderId="0" xfId="0" applyNumberFormat="1" applyFont="1" applyAlignment="1">
      <alignment horizontal="right" vertical="center" wrapText="1" indent="2"/>
    </xf>
    <xf numFmtId="0" fontId="17" fillId="0" borderId="0" xfId="0" applyFont="1" applyAlignment="1">
      <alignment horizontal="right" vertical="center" wrapText="1" indent="2"/>
    </xf>
    <xf numFmtId="168" fontId="17" fillId="0" borderId="0" xfId="0" applyNumberFormat="1" applyFont="1" applyAlignment="1">
      <alignment horizontal="right" vertical="top" wrapText="1" indent="1"/>
    </xf>
    <xf numFmtId="168" fontId="17" fillId="0" borderId="0" xfId="0" applyNumberFormat="1" applyFont="1" applyAlignment="1">
      <alignment horizontal="right" vertical="top" wrapText="1" indent="2"/>
    </xf>
    <xf numFmtId="0" fontId="17" fillId="0" borderId="0" xfId="0" applyFont="1" applyAlignment="1">
      <alignment horizontal="right" vertical="top" wrapText="1" indent="1"/>
    </xf>
    <xf numFmtId="168" fontId="16" fillId="0" borderId="0" xfId="0" applyNumberFormat="1" applyFont="1" applyAlignment="1">
      <alignment horizontal="right" vertical="top" wrapText="1"/>
    </xf>
    <xf numFmtId="3" fontId="16" fillId="0" borderId="0" xfId="0" applyNumberFormat="1" applyFont="1" applyAlignment="1">
      <alignment horizontal="right" vertical="center" wrapText="1" indent="1"/>
    </xf>
    <xf numFmtId="3" fontId="16" fillId="0" borderId="0" xfId="0" applyNumberFormat="1" applyFont="1" applyAlignment="1">
      <alignment horizontal="right" vertical="center" wrapText="1" indent="2"/>
    </xf>
    <xf numFmtId="1" fontId="16" fillId="0" borderId="0" xfId="0" applyNumberFormat="1" applyFont="1" applyAlignment="1">
      <alignment horizontal="right" vertical="center" wrapText="1" indent="2"/>
    </xf>
    <xf numFmtId="168" fontId="16" fillId="0" borderId="0" xfId="0" applyNumberFormat="1" applyFont="1" applyAlignment="1">
      <alignment horizontal="right" vertical="center" wrapText="1" indent="1"/>
    </xf>
    <xf numFmtId="168" fontId="16" fillId="0" borderId="0" xfId="0" applyNumberFormat="1" applyFont="1" applyAlignment="1">
      <alignment horizontal="right" vertical="center" wrapText="1" indent="2"/>
    </xf>
    <xf numFmtId="0" fontId="17" fillId="0" borderId="0" xfId="0" applyFont="1" applyBorder="1" applyAlignment="1">
      <alignment horizontal="left" vertical="top" indent="15"/>
    </xf>
    <xf numFmtId="165" fontId="0" fillId="0" borderId="0" xfId="0" applyNumberFormat="1"/>
    <xf numFmtId="0" fontId="18" fillId="0" borderId="0" xfId="0" applyFont="1" applyBorder="1" applyAlignment="1">
      <alignment horizontal="left" vertical="top"/>
    </xf>
    <xf numFmtId="0" fontId="19" fillId="0" borderId="0" xfId="0" applyFont="1" applyBorder="1" applyAlignment="1">
      <alignment horizontal="left" vertical="top"/>
    </xf>
    <xf numFmtId="0" fontId="20" fillId="0" borderId="4" xfId="0" applyFont="1" applyBorder="1" applyAlignment="1">
      <alignment horizontal="center" vertical="center" wrapText="1"/>
    </xf>
    <xf numFmtId="0" fontId="21" fillId="0" borderId="5" xfId="0" applyFont="1" applyBorder="1" applyAlignment="1">
      <alignment horizontal="center" vertical="center" wrapText="1"/>
    </xf>
    <xf numFmtId="3" fontId="21" fillId="0" borderId="5" xfId="0" applyNumberFormat="1" applyFont="1" applyBorder="1" applyAlignment="1">
      <alignment horizontal="right" vertical="center" wrapText="1"/>
    </xf>
    <xf numFmtId="0" fontId="0" fillId="0" borderId="5" xfId="0" applyBorder="1" applyAlignment="1">
      <alignment horizontal="left" vertical="top" wrapText="1"/>
    </xf>
    <xf numFmtId="0" fontId="21" fillId="0" borderId="6" xfId="0" applyFont="1" applyBorder="1" applyAlignment="1">
      <alignment horizontal="center" vertical="center" wrapText="1"/>
    </xf>
    <xf numFmtId="168" fontId="21" fillId="0" borderId="6" xfId="0" applyNumberFormat="1" applyFont="1" applyBorder="1" applyAlignment="1">
      <alignment horizontal="right" vertical="center" wrapText="1"/>
    </xf>
    <xf numFmtId="0" fontId="0" fillId="0" borderId="6" xfId="0" applyBorder="1" applyAlignment="1">
      <alignment horizontal="left" vertical="top" wrapText="1"/>
    </xf>
    <xf numFmtId="168" fontId="21" fillId="0" borderId="6" xfId="0" applyNumberFormat="1" applyFont="1" applyBorder="1" applyAlignment="1">
      <alignment horizontal="right" vertical="top" wrapText="1"/>
    </xf>
    <xf numFmtId="3" fontId="21" fillId="0" borderId="6" xfId="0" applyNumberFormat="1" applyFont="1" applyBorder="1" applyAlignment="1">
      <alignment horizontal="right" vertical="center" wrapText="1"/>
    </xf>
    <xf numFmtId="1" fontId="21" fillId="0" borderId="6" xfId="0" applyNumberFormat="1" applyFont="1" applyBorder="1" applyAlignment="1">
      <alignment horizontal="right" vertical="center" wrapText="1"/>
    </xf>
    <xf numFmtId="0" fontId="21" fillId="0" borderId="6" xfId="0" applyFont="1" applyBorder="1" applyAlignment="1">
      <alignment horizontal="center" vertical="top" wrapText="1"/>
    </xf>
    <xf numFmtId="0" fontId="21" fillId="0" borderId="7" xfId="0" applyFont="1" applyBorder="1" applyAlignment="1">
      <alignment horizontal="center" vertical="top" wrapText="1"/>
    </xf>
    <xf numFmtId="168" fontId="21" fillId="0" borderId="7" xfId="0" applyNumberFormat="1" applyFont="1" applyBorder="1" applyAlignment="1">
      <alignment horizontal="right" vertical="top" wrapText="1"/>
    </xf>
    <xf numFmtId="0" fontId="20" fillId="0" borderId="5" xfId="0" applyFont="1" applyBorder="1" applyAlignment="1">
      <alignment horizontal="center" vertical="center" wrapText="1"/>
    </xf>
    <xf numFmtId="0" fontId="20" fillId="0" borderId="6" xfId="0" applyFont="1" applyBorder="1" applyAlignment="1">
      <alignment horizontal="center" vertical="center" wrapText="1"/>
    </xf>
    <xf numFmtId="0" fontId="20" fillId="0" borderId="7" xfId="0" applyFont="1" applyBorder="1" applyAlignment="1">
      <alignment horizontal="center" vertical="center" wrapText="1"/>
    </xf>
    <xf numFmtId="168" fontId="21" fillId="0" borderId="7" xfId="0" applyNumberFormat="1" applyFont="1" applyBorder="1" applyAlignment="1">
      <alignment horizontal="right" vertic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top" wrapText="1"/>
    </xf>
    <xf numFmtId="0" fontId="23" fillId="0" borderId="5" xfId="0" applyFont="1" applyBorder="1" applyAlignment="1">
      <alignment horizontal="center" vertical="center" wrapText="1"/>
    </xf>
    <xf numFmtId="1" fontId="23" fillId="0" borderId="5" xfId="0" applyNumberFormat="1" applyFont="1" applyBorder="1" applyAlignment="1">
      <alignment horizontal="right" vertical="center" wrapText="1" indent="1"/>
    </xf>
    <xf numFmtId="0" fontId="23" fillId="0" borderId="5" xfId="0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center" wrapText="1"/>
    </xf>
    <xf numFmtId="1" fontId="23" fillId="0" borderId="6" xfId="0" applyNumberFormat="1" applyFont="1" applyBorder="1" applyAlignment="1">
      <alignment horizontal="right" vertical="center" wrapText="1" indent="1"/>
    </xf>
    <xf numFmtId="3" fontId="23" fillId="0" borderId="6" xfId="0" applyNumberFormat="1" applyFont="1" applyBorder="1" applyAlignment="1">
      <alignment horizontal="right" vertical="center" wrapText="1" indent="1"/>
    </xf>
    <xf numFmtId="0" fontId="23" fillId="0" borderId="6" xfId="0" applyFont="1" applyBorder="1" applyAlignment="1">
      <alignment horizontal="center" vertical="top" wrapText="1"/>
    </xf>
    <xf numFmtId="1" fontId="23" fillId="0" borderId="6" xfId="0" applyNumberFormat="1" applyFont="1" applyBorder="1" applyAlignment="1">
      <alignment horizontal="right" vertical="top" wrapText="1" indent="1"/>
    </xf>
    <xf numFmtId="3" fontId="23" fillId="0" borderId="6" xfId="0" applyNumberFormat="1" applyFont="1" applyBorder="1" applyAlignment="1">
      <alignment horizontal="right" vertical="top" wrapText="1" indent="1"/>
    </xf>
    <xf numFmtId="0" fontId="23" fillId="0" borderId="7" xfId="0" applyFont="1" applyBorder="1" applyAlignment="1">
      <alignment horizontal="center" vertical="top" wrapText="1"/>
    </xf>
    <xf numFmtId="3" fontId="23" fillId="0" borderId="7" xfId="0" applyNumberFormat="1" applyFont="1" applyBorder="1" applyAlignment="1">
      <alignment horizontal="right" vertical="top" wrapText="1" indent="1"/>
    </xf>
    <xf numFmtId="0" fontId="0" fillId="0" borderId="7" xfId="0" applyBorder="1" applyAlignment="1">
      <alignment horizontal="left" vertical="top" wrapText="1"/>
    </xf>
    <xf numFmtId="0" fontId="22" fillId="0" borderId="4" xfId="0" applyFont="1" applyBorder="1" applyAlignment="1">
      <alignment horizontal="center" vertical="center" wrapText="1"/>
    </xf>
    <xf numFmtId="3" fontId="22" fillId="0" borderId="4" xfId="0" applyNumberFormat="1" applyFont="1" applyBorder="1" applyAlignment="1">
      <alignment horizontal="right" vertical="center" wrapText="1" indent="1"/>
    </xf>
    <xf numFmtId="168" fontId="22" fillId="0" borderId="4" xfId="0" applyNumberFormat="1" applyFont="1" applyBorder="1" applyAlignment="1">
      <alignment horizontal="right" vertical="center" wrapText="1" indent="1"/>
    </xf>
    <xf numFmtId="169" fontId="0" fillId="0" borderId="0" xfId="0" applyNumberFormat="1"/>
    <xf numFmtId="0" fontId="25" fillId="0" borderId="0" xfId="0" applyFont="1" applyBorder="1" applyAlignment="1">
      <alignment horizontal="left" vertical="top"/>
    </xf>
    <xf numFmtId="16" fontId="0" fillId="0" borderId="0" xfId="0" applyNumberFormat="1"/>
    <xf numFmtId="43" fontId="0" fillId="0" borderId="0" xfId="1" applyNumberFormat="1" applyFont="1"/>
    <xf numFmtId="0" fontId="24" fillId="0" borderId="4" xfId="0" applyFont="1" applyBorder="1" applyAlignment="1">
      <alignment horizontal="center" vertical="center" wrapText="1"/>
    </xf>
    <xf numFmtId="1" fontId="26" fillId="0" borderId="5" xfId="0" applyNumberFormat="1" applyFont="1" applyBorder="1" applyAlignment="1">
      <alignment horizontal="left" vertical="center" wrapText="1" indent="4"/>
    </xf>
    <xf numFmtId="9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left" vertical="center" wrapText="1" indent="4"/>
    </xf>
    <xf numFmtId="9" fontId="26" fillId="0" borderId="6" xfId="0" applyNumberFormat="1" applyFont="1" applyBorder="1" applyAlignment="1">
      <alignment horizontal="right" vertical="center" wrapText="1" indent="3"/>
    </xf>
    <xf numFmtId="0" fontId="26" fillId="0" borderId="7" xfId="0" applyFont="1" applyBorder="1" applyAlignment="1">
      <alignment horizontal="center" vertical="center" wrapText="1"/>
    </xf>
    <xf numFmtId="9" fontId="26" fillId="0" borderId="7" xfId="0" applyNumberFormat="1" applyFont="1" applyBorder="1" applyAlignment="1">
      <alignment horizontal="right" vertical="center" wrapText="1" indent="3"/>
    </xf>
    <xf numFmtId="0" fontId="21" fillId="0" borderId="4" xfId="0" applyFont="1" applyBorder="1" applyAlignment="1">
      <alignment horizontal="left" vertical="center" wrapText="1" indent="4"/>
    </xf>
    <xf numFmtId="1" fontId="21" fillId="0" borderId="4" xfId="0" applyNumberFormat="1" applyFont="1" applyBorder="1" applyAlignment="1">
      <alignment horizontal="right" vertical="center" wrapText="1" indent="3"/>
    </xf>
    <xf numFmtId="0" fontId="24" fillId="0" borderId="4" xfId="0" applyFont="1" applyBorder="1" applyAlignment="1">
      <alignment horizontal="center" vertical="top" wrapText="1"/>
    </xf>
    <xf numFmtId="1" fontId="21" fillId="0" borderId="4" xfId="0" applyNumberFormat="1" applyFont="1" applyBorder="1" applyAlignment="1">
      <alignment horizontal="right" vertical="center" wrapText="1" indent="6"/>
    </xf>
    <xf numFmtId="1" fontId="26" fillId="0" borderId="5" xfId="0" applyNumberFormat="1" applyFont="1" applyBorder="1" applyAlignment="1">
      <alignment horizontal="right" vertical="center" wrapText="1" indent="3"/>
    </xf>
    <xf numFmtId="1" fontId="26" fillId="0" borderId="6" xfId="0" applyNumberFormat="1" applyFont="1" applyBorder="1" applyAlignment="1">
      <alignment horizontal="right" vertical="center" wrapText="1" indent="3"/>
    </xf>
    <xf numFmtId="0" fontId="26" fillId="0" borderId="6" xfId="0" applyFont="1" applyBorder="1" applyAlignment="1">
      <alignment horizontal="center" vertical="center" wrapText="1"/>
    </xf>
    <xf numFmtId="0" fontId="21" fillId="0" borderId="4" xfId="0" applyFont="1" applyBorder="1" applyAlignment="1">
      <alignment horizontal="right" vertical="center" wrapText="1" indent="3"/>
    </xf>
    <xf numFmtId="0" fontId="26" fillId="0" borderId="0" xfId="0" applyFont="1" applyBorder="1" applyAlignment="1">
      <alignment horizontal="left" vertical="top"/>
    </xf>
    <xf numFmtId="0" fontId="27" fillId="0" borderId="5" xfId="0" applyFont="1" applyBorder="1" applyAlignment="1">
      <alignment horizontal="right" vertical="center" wrapText="1" indent="4"/>
    </xf>
    <xf numFmtId="0" fontId="27" fillId="0" borderId="7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27" fillId="0" borderId="4" xfId="0" applyFont="1" applyBorder="1" applyAlignment="1">
      <alignment horizontal="center" vertical="center" wrapText="1"/>
    </xf>
    <xf numFmtId="0" fontId="27" fillId="0" borderId="7" xfId="0" applyFont="1" applyBorder="1" applyAlignment="1">
      <alignment horizontal="right" vertical="center" wrapText="1" indent="4"/>
    </xf>
    <xf numFmtId="1" fontId="25" fillId="0" borderId="5" xfId="0" applyNumberFormat="1" applyFont="1" applyBorder="1" applyAlignment="1">
      <alignment horizontal="left" vertical="center" wrapText="1" indent="4"/>
    </xf>
    <xf numFmtId="9" fontId="25" fillId="0" borderId="5" xfId="0" applyNumberFormat="1" applyFont="1" applyBorder="1" applyAlignment="1">
      <alignment horizontal="right" vertical="center" wrapText="1" indent="4"/>
    </xf>
    <xf numFmtId="1" fontId="25" fillId="0" borderId="6" xfId="0" applyNumberFormat="1" applyFont="1" applyBorder="1" applyAlignment="1">
      <alignment horizontal="left" vertical="center" wrapText="1" indent="4"/>
    </xf>
    <xf numFmtId="9" fontId="25" fillId="0" borderId="6" xfId="0" applyNumberFormat="1" applyFont="1" applyBorder="1" applyAlignment="1">
      <alignment horizontal="right" vertical="center" wrapText="1" indent="4"/>
    </xf>
    <xf numFmtId="9" fontId="25" fillId="0" borderId="6" xfId="0" applyNumberFormat="1" applyFont="1" applyBorder="1" applyAlignment="1">
      <alignment horizontal="right" vertical="center" wrapText="1" indent="3"/>
    </xf>
    <xf numFmtId="9" fontId="25" fillId="0" borderId="6" xfId="0" applyNumberFormat="1" applyFont="1" applyBorder="1" applyAlignment="1">
      <alignment horizontal="center" vertical="center" wrapText="1"/>
    </xf>
    <xf numFmtId="1" fontId="25" fillId="0" borderId="7" xfId="0" applyNumberFormat="1" applyFont="1" applyBorder="1" applyAlignment="1">
      <alignment horizontal="left" vertical="center" wrapText="1" indent="4"/>
    </xf>
    <xf numFmtId="9" fontId="25" fillId="0" borderId="7" xfId="0" applyNumberFormat="1" applyFont="1" applyBorder="1" applyAlignment="1">
      <alignment horizontal="right" vertical="center" wrapText="1" indent="3"/>
    </xf>
    <xf numFmtId="9" fontId="25" fillId="0" borderId="7" xfId="0" applyNumberFormat="1" applyFont="1" applyBorder="1" applyAlignment="1">
      <alignment horizontal="center" vertical="center" wrapText="1"/>
    </xf>
    <xf numFmtId="0" fontId="28" fillId="0" borderId="4" xfId="0" applyFont="1" applyBorder="1" applyAlignment="1">
      <alignment horizontal="left" vertical="center" wrapText="1" indent="4"/>
    </xf>
    <xf numFmtId="1" fontId="28" fillId="0" borderId="4" xfId="0" applyNumberFormat="1" applyFont="1" applyBorder="1" applyAlignment="1">
      <alignment horizontal="right" vertical="center" wrapText="1" indent="3"/>
    </xf>
    <xf numFmtId="1" fontId="28" fillId="0" borderId="4" xfId="0" applyNumberFormat="1" applyFont="1" applyBorder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center"/>
    </xf>
    <xf numFmtId="0" fontId="0" fillId="0" borderId="0" xfId="0" applyAlignment="1">
      <alignment horizontal="left" vertical="center" wrapText="1"/>
    </xf>
    <xf numFmtId="165" fontId="0" fillId="0" borderId="0" xfId="1" applyNumberFormat="1" applyFont="1" applyAlignment="1">
      <alignment wrapText="1"/>
    </xf>
    <xf numFmtId="0" fontId="24" fillId="0" borderId="0" xfId="0" applyFont="1" applyFill="1" applyBorder="1" applyAlignment="1">
      <alignment horizontal="center" vertical="center" wrapText="1"/>
    </xf>
    <xf numFmtId="165" fontId="0" fillId="2" borderId="0" xfId="1" applyNumberFormat="1" applyFont="1" applyFill="1"/>
    <xf numFmtId="165" fontId="2" fillId="0" borderId="1" xfId="1" applyNumberFormat="1" applyFont="1" applyBorder="1"/>
    <xf numFmtId="0" fontId="29" fillId="0" borderId="0" xfId="0" applyFont="1" applyAlignment="1">
      <alignment horizontal="center"/>
    </xf>
    <xf numFmtId="165" fontId="2" fillId="0" borderId="1" xfId="1" applyNumberFormat="1" applyFont="1" applyBorder="1" applyAlignment="1">
      <alignment horizontal="center"/>
    </xf>
    <xf numFmtId="0" fontId="0" fillId="0" borderId="1" xfId="0" applyBorder="1" applyAlignment="1">
      <alignment horizontal="left" vertical="top" wrapText="1"/>
    </xf>
    <xf numFmtId="0" fontId="12" fillId="0" borderId="1" xfId="0" applyFont="1" applyBorder="1" applyAlignment="1">
      <alignment horizontal="center" wrapText="1"/>
    </xf>
    <xf numFmtId="0" fontId="11" fillId="0" borderId="1" xfId="0" applyFont="1" applyBorder="1" applyAlignment="1">
      <alignment horizontal="right" wrapText="1" indent="4"/>
    </xf>
    <xf numFmtId="0" fontId="11" fillId="0" borderId="1" xfId="0" applyFont="1" applyBorder="1" applyAlignment="1">
      <alignment horizontal="left" vertical="center" wrapText="1" indent="4"/>
    </xf>
    <xf numFmtId="0" fontId="14" fillId="0" borderId="1" xfId="0" applyFont="1" applyBorder="1" applyAlignment="1">
      <alignment horizontal="right" wrapText="1" indent="1"/>
    </xf>
    <xf numFmtId="0" fontId="7" fillId="0" borderId="1" xfId="0" applyFont="1" applyBorder="1" applyAlignment="1">
      <alignment horizontal="right" wrapText="1" indent="12"/>
    </xf>
    <xf numFmtId="0" fontId="9" fillId="0" borderId="1" xfId="0" applyFont="1" applyBorder="1" applyAlignment="1">
      <alignment horizontal="right" wrapText="1" indent="2"/>
    </xf>
    <xf numFmtId="0" fontId="20" fillId="0" borderId="4" xfId="0" applyFont="1" applyBorder="1" applyAlignment="1">
      <alignment horizontal="left" vertical="top" wrapText="1" indent="2"/>
    </xf>
    <xf numFmtId="0" fontId="20" fillId="0" borderId="4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wrapText="1"/>
    </xf>
    <xf numFmtId="0" fontId="22" fillId="0" borderId="4" xfId="0" applyFont="1" applyBorder="1" applyAlignment="1">
      <alignment horizontal="center" vertical="center" wrapText="1"/>
    </xf>
    <xf numFmtId="0" fontId="24" fillId="0" borderId="4" xfId="0" applyFont="1" applyBorder="1" applyAlignment="1">
      <alignment horizontal="center" wrapText="1"/>
    </xf>
    <xf numFmtId="0" fontId="24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center" vertical="center" wrapText="1"/>
    </xf>
    <xf numFmtId="0" fontId="27" fillId="0" borderId="4" xfId="0" applyFont="1" applyBorder="1" applyAlignment="1">
      <alignment horizontal="right" vertical="center" wrapText="1" indent="3"/>
    </xf>
    <xf numFmtId="0" fontId="0" fillId="0" borderId="0" xfId="0" applyAlignment="1">
      <alignment horizontal="left" vertical="top" wrapText="1"/>
    </xf>
    <xf numFmtId="0" fontId="16" fillId="0" borderId="0" xfId="0" applyFont="1" applyAlignment="1">
      <alignment horizontal="center" vertical="top" wrapText="1"/>
    </xf>
    <xf numFmtId="0" fontId="16" fillId="0" borderId="0" xfId="0" applyFont="1" applyAlignment="1">
      <alignment horizontal="left" vertical="center" wrapText="1" indent="15"/>
    </xf>
    <xf numFmtId="0" fontId="16" fillId="0" borderId="0" xfId="0" applyFont="1" applyAlignment="1">
      <alignment horizontal="right" vertical="center" wrapText="1" indent="15"/>
    </xf>
    <xf numFmtId="0" fontId="16" fillId="0" borderId="0" xfId="0" applyFont="1" applyAlignment="1">
      <alignment horizontal="right" vertical="center" wrapText="1" indent="1"/>
    </xf>
    <xf numFmtId="0" fontId="16" fillId="0" borderId="0" xfId="0" applyFont="1" applyAlignment="1">
      <alignment horizontal="right" vertical="center" wrapText="1"/>
    </xf>
    <xf numFmtId="168" fontId="16" fillId="0" borderId="0" xfId="0" applyNumberFormat="1" applyFont="1" applyAlignment="1">
      <alignment horizontal="right" vertical="center" wrapText="1" indent="1"/>
    </xf>
  </cellXfs>
  <cellStyles count="4">
    <cellStyle name="Comma" xfId="1" builtinId="3"/>
    <cellStyle name="Hyperlink" xfId="2" builtinId="8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6247594050743651E-2"/>
          <c:y val="0.18097222222222226"/>
          <c:w val="0.86486351706036746"/>
          <c:h val="0.72088764946048411"/>
        </c:manualLayout>
      </c:layout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actives'!$D$18:$D$30</c:f>
              <c:numCache>
                <c:formatCode>General</c:formatCode>
                <c:ptCount val="13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341880"/>
        <c:axId val="489349328"/>
      </c:lineChart>
      <c:catAx>
        <c:axId val="48934188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9328"/>
        <c:crosses val="autoZero"/>
        <c:auto val="1"/>
        <c:lblAlgn val="ctr"/>
        <c:lblOffset val="100"/>
        <c:noMultiLvlLbl val="0"/>
      </c:catAx>
      <c:valAx>
        <c:axId val="489349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18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actives'!$D$6:$D$17</c:f>
              <c:numCache>
                <c:formatCode>General</c:formatCode>
                <c:ptCount val="12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352464"/>
        <c:axId val="489340704"/>
      </c:lineChart>
      <c:catAx>
        <c:axId val="48935246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0704"/>
        <c:crosses val="autoZero"/>
        <c:auto val="1"/>
        <c:lblAlgn val="ctr"/>
        <c:lblOffset val="100"/>
        <c:noMultiLvlLbl val="0"/>
      </c:catAx>
      <c:valAx>
        <c:axId val="489340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52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actives'!$D$31:$D$44</c:f>
              <c:numCache>
                <c:formatCode>General</c:formatCode>
                <c:ptCount val="14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343840"/>
        <c:axId val="489344232"/>
      </c:lineChart>
      <c:catAx>
        <c:axId val="48934384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4232"/>
        <c:crosses val="autoZero"/>
        <c:auto val="1"/>
        <c:lblAlgn val="ctr"/>
        <c:lblOffset val="100"/>
        <c:noMultiLvlLbl val="0"/>
      </c:catAx>
      <c:valAx>
        <c:axId val="489344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38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9282633420822405"/>
          <c:y val="7.40740740740740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'check az-pers actives'!$D$45:$D$59</c:f>
              <c:numCache>
                <c:formatCode>General</c:formatCode>
                <c:ptCount val="15"/>
                <c:pt idx="0">
                  <c:v>59328</c:v>
                </c:pt>
                <c:pt idx="1">
                  <c:v>59328</c:v>
                </c:pt>
                <c:pt idx="2">
                  <c:v>56248</c:v>
                </c:pt>
                <c:pt idx="3">
                  <c:v>56248</c:v>
                </c:pt>
                <c:pt idx="4">
                  <c:v>56248</c:v>
                </c:pt>
                <c:pt idx="5">
                  <c:v>56248</c:v>
                </c:pt>
                <c:pt idx="6">
                  <c:v>56248</c:v>
                </c:pt>
                <c:pt idx="7">
                  <c:v>60009</c:v>
                </c:pt>
                <c:pt idx="8">
                  <c:v>57581</c:v>
                </c:pt>
                <c:pt idx="9">
                  <c:v>50464</c:v>
                </c:pt>
                <c:pt idx="10">
                  <c:v>41794</c:v>
                </c:pt>
                <c:pt idx="11">
                  <c:v>33833</c:v>
                </c:pt>
                <c:pt idx="12">
                  <c:v>33833</c:v>
                </c:pt>
                <c:pt idx="13">
                  <c:v>33833</c:v>
                </c:pt>
                <c:pt idx="14">
                  <c:v>33833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89350112"/>
        <c:axId val="489345016"/>
      </c:lineChart>
      <c:catAx>
        <c:axId val="48935011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45016"/>
        <c:crosses val="autoZero"/>
        <c:auto val="1"/>
        <c:lblAlgn val="ctr"/>
        <c:lblOffset val="100"/>
        <c:noMultiLvlLbl val="0"/>
      </c:catAx>
      <c:valAx>
        <c:axId val="4893450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893501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4" Type="http://schemas.openxmlformats.org/officeDocument/2006/relationships/image" Target="../media/image45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7" Type="http://schemas.openxmlformats.org/officeDocument/2006/relationships/image" Target="../media/image58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63.png"/><Relationship Id="rId1" Type="http://schemas.openxmlformats.org/officeDocument/2006/relationships/image" Target="../media/image6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74.png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15</xdr:col>
      <xdr:colOff>446398</xdr:colOff>
      <xdr:row>29</xdr:row>
      <xdr:rowOff>142714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10219048" cy="12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34</xdr:row>
      <xdr:rowOff>28575</xdr:rowOff>
    </xdr:from>
    <xdr:to>
      <xdr:col>16</xdr:col>
      <xdr:colOff>141565</xdr:colOff>
      <xdr:row>38</xdr:row>
      <xdr:rowOff>28480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5" y="2505075"/>
          <a:ext cx="10476190" cy="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9525</xdr:rowOff>
    </xdr:from>
    <xdr:to>
      <xdr:col>17</xdr:col>
      <xdr:colOff>27197</xdr:colOff>
      <xdr:row>52</xdr:row>
      <xdr:rowOff>28263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438525"/>
          <a:ext cx="11019047" cy="2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171450</xdr:rowOff>
    </xdr:from>
    <xdr:to>
      <xdr:col>23</xdr:col>
      <xdr:colOff>312455</xdr:colOff>
      <xdr:row>98</xdr:row>
      <xdr:rowOff>113807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839950"/>
          <a:ext cx="14961905" cy="39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76200</xdr:rowOff>
    </xdr:from>
    <xdr:to>
      <xdr:col>17</xdr:col>
      <xdr:colOff>160531</xdr:colOff>
      <xdr:row>74</xdr:row>
      <xdr:rowOff>94819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744200"/>
          <a:ext cx="11152381" cy="3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104775</xdr:rowOff>
    </xdr:from>
    <xdr:to>
      <xdr:col>23</xdr:col>
      <xdr:colOff>341026</xdr:colOff>
      <xdr:row>141</xdr:row>
      <xdr:rowOff>123442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1821775"/>
          <a:ext cx="14990476" cy="3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9525</xdr:rowOff>
    </xdr:from>
    <xdr:to>
      <xdr:col>21</xdr:col>
      <xdr:colOff>188797</xdr:colOff>
      <xdr:row>166</xdr:row>
      <xdr:rowOff>75668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346025"/>
          <a:ext cx="13619047" cy="4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225</xdr:row>
      <xdr:rowOff>9525</xdr:rowOff>
    </xdr:from>
    <xdr:to>
      <xdr:col>22</xdr:col>
      <xdr:colOff>560151</xdr:colOff>
      <xdr:row>247</xdr:row>
      <xdr:rowOff>170906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25" y="37157025"/>
          <a:ext cx="14590476" cy="43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19050</xdr:rowOff>
    </xdr:from>
    <xdr:to>
      <xdr:col>18</xdr:col>
      <xdr:colOff>103312</xdr:colOff>
      <xdr:row>190</xdr:row>
      <xdr:rowOff>94812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1642050"/>
          <a:ext cx="11704762" cy="3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23</xdr:col>
      <xdr:colOff>121978</xdr:colOff>
      <xdr:row>268</xdr:row>
      <xdr:rowOff>47238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291500"/>
          <a:ext cx="14771428" cy="30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23</xdr:col>
      <xdr:colOff>341026</xdr:colOff>
      <xdr:row>294</xdr:row>
      <xdr:rowOff>123333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0482500"/>
          <a:ext cx="14990476" cy="39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19050</xdr:rowOff>
    </xdr:from>
    <xdr:to>
      <xdr:col>22</xdr:col>
      <xdr:colOff>464912</xdr:colOff>
      <xdr:row>123</xdr:row>
      <xdr:rowOff>28050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19450050"/>
          <a:ext cx="14504762" cy="4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</xdr:row>
      <xdr:rowOff>0</xdr:rowOff>
    </xdr:from>
    <xdr:to>
      <xdr:col>22</xdr:col>
      <xdr:colOff>169674</xdr:colOff>
      <xdr:row>221</xdr:row>
      <xdr:rowOff>18524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1719500"/>
          <a:ext cx="14209524" cy="42095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142875</xdr:colOff>
      <xdr:row>3</xdr:row>
      <xdr:rowOff>9525</xdr:rowOff>
    </xdr:from>
    <xdr:to>
      <xdr:col>36</xdr:col>
      <xdr:colOff>170151</xdr:colOff>
      <xdr:row>35</xdr:row>
      <xdr:rowOff>104001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725275" y="581025"/>
          <a:ext cx="10390476" cy="619047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38100</xdr:colOff>
      <xdr:row>12</xdr:row>
      <xdr:rowOff>180975</xdr:rowOff>
    </xdr:from>
    <xdr:to>
      <xdr:col>27</xdr:col>
      <xdr:colOff>408309</xdr:colOff>
      <xdr:row>41</xdr:row>
      <xdr:rowOff>123142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96100" y="2466975"/>
          <a:ext cx="10123809" cy="5466667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476250</xdr:colOff>
      <xdr:row>1</xdr:row>
      <xdr:rowOff>152400</xdr:rowOff>
    </xdr:from>
    <xdr:to>
      <xdr:col>24</xdr:col>
      <xdr:colOff>170726</xdr:colOff>
      <xdr:row>16</xdr:row>
      <xdr:rowOff>142519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10650" y="342900"/>
          <a:ext cx="5790476" cy="284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17</xdr:row>
      <xdr:rowOff>0</xdr:rowOff>
    </xdr:from>
    <xdr:to>
      <xdr:col>24</xdr:col>
      <xdr:colOff>151695</xdr:colOff>
      <xdr:row>41</xdr:row>
      <xdr:rowOff>104190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44000" y="3238500"/>
          <a:ext cx="5638095" cy="46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42</xdr:row>
      <xdr:rowOff>0</xdr:rowOff>
    </xdr:from>
    <xdr:to>
      <xdr:col>23</xdr:col>
      <xdr:colOff>599390</xdr:colOff>
      <xdr:row>47</xdr:row>
      <xdr:rowOff>9405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8001000"/>
          <a:ext cx="5476190" cy="96190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48</xdr:row>
      <xdr:rowOff>0</xdr:rowOff>
    </xdr:from>
    <xdr:to>
      <xdr:col>24</xdr:col>
      <xdr:colOff>256457</xdr:colOff>
      <xdr:row>62</xdr:row>
      <xdr:rowOff>180619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9144000"/>
          <a:ext cx="5742857" cy="28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68</xdr:row>
      <xdr:rowOff>0</xdr:rowOff>
    </xdr:from>
    <xdr:to>
      <xdr:col>20</xdr:col>
      <xdr:colOff>142171</xdr:colOff>
      <xdr:row>107</xdr:row>
      <xdr:rowOff>65738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0" y="12954000"/>
          <a:ext cx="5628571" cy="74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171450</xdr:colOff>
      <xdr:row>68</xdr:row>
      <xdr:rowOff>47624</xdr:rowOff>
    </xdr:from>
    <xdr:to>
      <xdr:col>22</xdr:col>
      <xdr:colOff>247650</xdr:colOff>
      <xdr:row>107</xdr:row>
      <xdr:rowOff>152651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96250" y="13001624"/>
          <a:ext cx="5562600" cy="7534527"/>
        </a:xfrm>
        <a:prstGeom prst="rect">
          <a:avLst/>
        </a:prstGeom>
      </xdr:spPr>
    </xdr:pic>
    <xdr:clientData/>
  </xdr:twoCellAnchor>
  <xdr:twoCellAnchor editAs="oneCell">
    <xdr:from>
      <xdr:col>24</xdr:col>
      <xdr:colOff>323850</xdr:colOff>
      <xdr:row>1</xdr:row>
      <xdr:rowOff>9525</xdr:rowOff>
    </xdr:from>
    <xdr:to>
      <xdr:col>34</xdr:col>
      <xdr:colOff>94517</xdr:colOff>
      <xdr:row>15</xdr:row>
      <xdr:rowOff>190144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954250" y="200025"/>
          <a:ext cx="5866667" cy="2847619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2</xdr:row>
      <xdr:rowOff>0</xdr:rowOff>
    </xdr:from>
    <xdr:to>
      <xdr:col>20</xdr:col>
      <xdr:colOff>104076</xdr:colOff>
      <xdr:row>34</xdr:row>
      <xdr:rowOff>37333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381000"/>
          <a:ext cx="5590476" cy="613333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25</xdr:col>
      <xdr:colOff>219075</xdr:colOff>
      <xdr:row>23</xdr:row>
      <xdr:rowOff>28575</xdr:rowOff>
    </xdr:from>
    <xdr:to>
      <xdr:col>33</xdr:col>
      <xdr:colOff>494656</xdr:colOff>
      <xdr:row>58</xdr:row>
      <xdr:rowOff>170599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459075" y="4410075"/>
          <a:ext cx="5152381" cy="6809524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28</xdr:row>
      <xdr:rowOff>38100</xdr:rowOff>
    </xdr:from>
    <xdr:to>
      <xdr:col>15</xdr:col>
      <xdr:colOff>427881</xdr:colOff>
      <xdr:row>69</xdr:row>
      <xdr:rowOff>18076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19500" y="5372100"/>
          <a:ext cx="5952381" cy="77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514350</xdr:colOff>
      <xdr:row>0</xdr:row>
      <xdr:rowOff>47625</xdr:rowOff>
    </xdr:from>
    <xdr:to>
      <xdr:col>25</xdr:col>
      <xdr:colOff>399302</xdr:colOff>
      <xdr:row>27</xdr:row>
      <xdr:rowOff>180315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58350" y="47625"/>
          <a:ext cx="5980952" cy="52761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28</xdr:row>
      <xdr:rowOff>0</xdr:rowOff>
    </xdr:from>
    <xdr:to>
      <xdr:col>25</xdr:col>
      <xdr:colOff>399314</xdr:colOff>
      <xdr:row>66</xdr:row>
      <xdr:rowOff>103857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53600" y="5334000"/>
          <a:ext cx="5885714" cy="7342857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114300</xdr:colOff>
      <xdr:row>13</xdr:row>
      <xdr:rowOff>133350</xdr:rowOff>
    </xdr:from>
    <xdr:to>
      <xdr:col>26</xdr:col>
      <xdr:colOff>142102</xdr:colOff>
      <xdr:row>56</xdr:row>
      <xdr:rowOff>56136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01425" y="2609850"/>
          <a:ext cx="6180952" cy="8114286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16</xdr:row>
      <xdr:rowOff>0</xdr:rowOff>
    </xdr:from>
    <xdr:to>
      <xdr:col>35</xdr:col>
      <xdr:colOff>551771</xdr:colOff>
      <xdr:row>26</xdr:row>
      <xdr:rowOff>171190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02575" y="3048000"/>
          <a:ext cx="5428571" cy="207619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285750</xdr:colOff>
      <xdr:row>33</xdr:row>
      <xdr:rowOff>38100</xdr:rowOff>
    </xdr:from>
    <xdr:to>
      <xdr:col>31</xdr:col>
      <xdr:colOff>8721</xdr:colOff>
      <xdr:row>78</xdr:row>
      <xdr:rowOff>84648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53725" y="6324600"/>
          <a:ext cx="6428571" cy="861904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81</xdr:row>
      <xdr:rowOff>0</xdr:rowOff>
    </xdr:from>
    <xdr:to>
      <xdr:col>30</xdr:col>
      <xdr:colOff>265905</xdr:colOff>
      <xdr:row>128</xdr:row>
      <xdr:rowOff>151262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67975" y="15430500"/>
          <a:ext cx="6361905" cy="9104762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14</xdr:row>
      <xdr:rowOff>0</xdr:rowOff>
    </xdr:from>
    <xdr:to>
      <xdr:col>22</xdr:col>
      <xdr:colOff>142400</xdr:colOff>
      <xdr:row>28</xdr:row>
      <xdr:rowOff>94905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20350" y="2667000"/>
          <a:ext cx="3800000" cy="276190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31</xdr:row>
      <xdr:rowOff>0</xdr:rowOff>
    </xdr:from>
    <xdr:to>
      <xdr:col>22</xdr:col>
      <xdr:colOff>370971</xdr:colOff>
      <xdr:row>35</xdr:row>
      <xdr:rowOff>47524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20350" y="5905500"/>
          <a:ext cx="4028571" cy="809524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0</xdr:row>
      <xdr:rowOff>0</xdr:rowOff>
    </xdr:from>
    <xdr:to>
      <xdr:col>24</xdr:col>
      <xdr:colOff>532648</xdr:colOff>
      <xdr:row>9</xdr:row>
      <xdr:rowOff>142643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00" y="0"/>
          <a:ext cx="6019048" cy="1857143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0</xdr:row>
      <xdr:rowOff>0</xdr:rowOff>
    </xdr:from>
    <xdr:to>
      <xdr:col>35</xdr:col>
      <xdr:colOff>8762</xdr:colOff>
      <xdr:row>20</xdr:row>
      <xdr:rowOff>66190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0" y="0"/>
          <a:ext cx="6104762" cy="387619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25</xdr:col>
      <xdr:colOff>142095</xdr:colOff>
      <xdr:row>16</xdr:row>
      <xdr:rowOff>161762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905000"/>
          <a:ext cx="6238095" cy="1304762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</xdr:row>
      <xdr:rowOff>0</xdr:rowOff>
    </xdr:from>
    <xdr:to>
      <xdr:col>24</xdr:col>
      <xdr:colOff>427886</xdr:colOff>
      <xdr:row>23</xdr:row>
      <xdr:rowOff>37976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144000" y="3429000"/>
          <a:ext cx="5914286" cy="9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504825</xdr:colOff>
      <xdr:row>26</xdr:row>
      <xdr:rowOff>114300</xdr:rowOff>
    </xdr:from>
    <xdr:to>
      <xdr:col>26</xdr:col>
      <xdr:colOff>180177</xdr:colOff>
      <xdr:row>70</xdr:row>
      <xdr:rowOff>160871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648825" y="5067300"/>
          <a:ext cx="6380952" cy="842857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71</xdr:row>
      <xdr:rowOff>0</xdr:rowOff>
    </xdr:from>
    <xdr:to>
      <xdr:col>23</xdr:col>
      <xdr:colOff>94629</xdr:colOff>
      <xdr:row>94</xdr:row>
      <xdr:rowOff>47071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144000" y="13525500"/>
          <a:ext cx="4971429" cy="4428571"/>
        </a:xfrm>
        <a:prstGeom prst="rect">
          <a:avLst/>
        </a:prstGeom>
      </xdr:spPr>
    </xdr:pic>
    <xdr:clientData/>
  </xdr:twoCellAnchor>
  <xdr:twoCellAnchor editAs="oneCell">
    <xdr:from>
      <xdr:col>24</xdr:col>
      <xdr:colOff>28575</xdr:colOff>
      <xdr:row>71</xdr:row>
      <xdr:rowOff>0</xdr:rowOff>
    </xdr:from>
    <xdr:to>
      <xdr:col>34</xdr:col>
      <xdr:colOff>113527</xdr:colOff>
      <xdr:row>99</xdr:row>
      <xdr:rowOff>75524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658975" y="13525500"/>
          <a:ext cx="6180952" cy="54095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6</xdr:row>
      <xdr:rowOff>0</xdr:rowOff>
    </xdr:from>
    <xdr:to>
      <xdr:col>21</xdr:col>
      <xdr:colOff>513600</xdr:colOff>
      <xdr:row>14</xdr:row>
      <xdr:rowOff>37905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1143000"/>
          <a:ext cx="6000000" cy="156190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64</xdr:row>
      <xdr:rowOff>0</xdr:rowOff>
    </xdr:from>
    <xdr:to>
      <xdr:col>28</xdr:col>
      <xdr:colOff>465448</xdr:colOff>
      <xdr:row>106</xdr:row>
      <xdr:rowOff>65667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00" y="11430000"/>
          <a:ext cx="10219048" cy="806666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16</xdr:row>
      <xdr:rowOff>0</xdr:rowOff>
    </xdr:from>
    <xdr:to>
      <xdr:col>31</xdr:col>
      <xdr:colOff>8228</xdr:colOff>
      <xdr:row>57</xdr:row>
      <xdr:rowOff>179976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3048000"/>
          <a:ext cx="10371428" cy="799047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447675</xdr:colOff>
      <xdr:row>11</xdr:row>
      <xdr:rowOff>28575</xdr:rowOff>
    </xdr:from>
    <xdr:to>
      <xdr:col>26</xdr:col>
      <xdr:colOff>427332</xdr:colOff>
      <xdr:row>45</xdr:row>
      <xdr:rowOff>142027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34075" y="2124075"/>
          <a:ext cx="10342857" cy="6780952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438150</xdr:colOff>
      <xdr:row>32</xdr:row>
      <xdr:rowOff>114300</xdr:rowOff>
    </xdr:from>
    <xdr:to>
      <xdr:col>8</xdr:col>
      <xdr:colOff>523559</xdr:colOff>
      <xdr:row>79</xdr:row>
      <xdr:rowOff>132228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76550" y="6400800"/>
          <a:ext cx="2523809" cy="897142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133350</xdr:colOff>
      <xdr:row>20</xdr:row>
      <xdr:rowOff>161925</xdr:rowOff>
    </xdr:from>
    <xdr:to>
      <xdr:col>34</xdr:col>
      <xdr:colOff>265236</xdr:colOff>
      <xdr:row>44</xdr:row>
      <xdr:rowOff>142306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10975" y="4924425"/>
          <a:ext cx="11714286" cy="4552381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762000</xdr:colOff>
      <xdr:row>36</xdr:row>
      <xdr:rowOff>85725</xdr:rowOff>
    </xdr:from>
    <xdr:ext cx="10866667" cy="6704762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900" y="6943725"/>
          <a:ext cx="10866667" cy="6704762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381000</xdr:colOff>
      <xdr:row>34</xdr:row>
      <xdr:rowOff>142875</xdr:rowOff>
    </xdr:from>
    <xdr:ext cx="11066667" cy="66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6619875"/>
          <a:ext cx="11066667" cy="6638095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276225</xdr:colOff>
      <xdr:row>0</xdr:row>
      <xdr:rowOff>0</xdr:rowOff>
    </xdr:from>
    <xdr:to>
      <xdr:col>33</xdr:col>
      <xdr:colOff>332149</xdr:colOff>
      <xdr:row>46</xdr:row>
      <xdr:rowOff>27476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39425" y="0"/>
          <a:ext cx="9809524" cy="8790476"/>
        </a:xfrm>
        <a:prstGeom prst="rect">
          <a:avLst/>
        </a:prstGeom>
      </xdr:spPr>
    </xdr:pic>
    <xdr:clientData/>
  </xdr:twoCellAnchor>
  <xdr:twoCellAnchor editAs="oneCell">
    <xdr:from>
      <xdr:col>13</xdr:col>
      <xdr:colOff>180975</xdr:colOff>
      <xdr:row>45</xdr:row>
      <xdr:rowOff>0</xdr:rowOff>
    </xdr:from>
    <xdr:to>
      <xdr:col>25</xdr:col>
      <xdr:colOff>494346</xdr:colOff>
      <xdr:row>91</xdr:row>
      <xdr:rowOff>94143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05775" y="8572500"/>
          <a:ext cx="7628571" cy="88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94</xdr:row>
      <xdr:rowOff>0</xdr:rowOff>
    </xdr:from>
    <xdr:to>
      <xdr:col>32</xdr:col>
      <xdr:colOff>217676</xdr:colOff>
      <xdr:row>123</xdr:row>
      <xdr:rowOff>37405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17907000"/>
          <a:ext cx="11190476" cy="556190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0</xdr:colOff>
      <xdr:row>4</xdr:row>
      <xdr:rowOff>0</xdr:rowOff>
    </xdr:from>
    <xdr:ext cx="11247619" cy="6038095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0" y="190500"/>
          <a:ext cx="11247619" cy="6038095"/>
        </a:xfrm>
        <a:prstGeom prst="rect">
          <a:avLst/>
        </a:prstGeom>
      </xdr:spPr>
    </xdr:pic>
    <xdr:clientData/>
  </xdr:oneCellAnchor>
  <xdr:oneCellAnchor>
    <xdr:from>
      <xdr:col>11</xdr:col>
      <xdr:colOff>0</xdr:colOff>
      <xdr:row>37</xdr:row>
      <xdr:rowOff>0</xdr:rowOff>
    </xdr:from>
    <xdr:ext cx="11076190" cy="8752381"/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6477000"/>
          <a:ext cx="11076190" cy="8752381"/>
        </a:xfrm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38100</xdr:colOff>
      <xdr:row>2</xdr:row>
      <xdr:rowOff>180975</xdr:rowOff>
    </xdr:from>
    <xdr:to>
      <xdr:col>24</xdr:col>
      <xdr:colOff>179814</xdr:colOff>
      <xdr:row>39</xdr:row>
      <xdr:rowOff>75332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61975"/>
          <a:ext cx="9285714" cy="694285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190500</xdr:colOff>
      <xdr:row>37</xdr:row>
      <xdr:rowOff>76200</xdr:rowOff>
    </xdr:from>
    <xdr:to>
      <xdr:col>13</xdr:col>
      <xdr:colOff>171084</xdr:colOff>
      <xdr:row>43</xdr:row>
      <xdr:rowOff>76057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43875" y="7124700"/>
          <a:ext cx="2923809" cy="1142857"/>
        </a:xfrm>
        <a:prstGeom prst="rect">
          <a:avLst/>
        </a:prstGeom>
      </xdr:spPr>
    </xdr:pic>
    <xdr:clientData/>
  </xdr:twoCellAnchor>
  <xdr:twoCellAnchor editAs="oneCell">
    <xdr:from>
      <xdr:col>9</xdr:col>
      <xdr:colOff>933450</xdr:colOff>
      <xdr:row>47</xdr:row>
      <xdr:rowOff>171450</xdr:rowOff>
    </xdr:from>
    <xdr:to>
      <xdr:col>13</xdr:col>
      <xdr:colOff>37721</xdr:colOff>
      <xdr:row>53</xdr:row>
      <xdr:rowOff>76069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05750" y="9124950"/>
          <a:ext cx="3028571" cy="1047619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17</xdr:col>
      <xdr:colOff>485775</xdr:colOff>
      <xdr:row>2</xdr:row>
      <xdr:rowOff>161925</xdr:rowOff>
    </xdr:from>
    <xdr:ext cx="2704762" cy="4019048"/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48975" y="352425"/>
          <a:ext cx="2704762" cy="4019048"/>
        </a:xfrm>
        <a:prstGeom prst="rect">
          <a:avLst/>
        </a:prstGeom>
      </xdr:spPr>
    </xdr:pic>
    <xdr:clientData/>
  </xdr:oneCellAnchor>
  <xdr:twoCellAnchor>
    <xdr:from>
      <xdr:col>12</xdr:col>
      <xdr:colOff>533400</xdr:colOff>
      <xdr:row>11</xdr:row>
      <xdr:rowOff>80962</xdr:rowOff>
    </xdr:from>
    <xdr:to>
      <xdr:col>20</xdr:col>
      <xdr:colOff>228600</xdr:colOff>
      <xdr:row>25</xdr:row>
      <xdr:rowOff>157162</xdr:rowOff>
    </xdr:to>
    <xdr:graphicFrame macro="">
      <xdr:nvGraphicFramePr>
        <xdr:cNvPr id="3" name="Chart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238125</xdr:colOff>
      <xdr:row>31</xdr:row>
      <xdr:rowOff>185737</xdr:rowOff>
    </xdr:from>
    <xdr:to>
      <xdr:col>20</xdr:col>
      <xdr:colOff>95250</xdr:colOff>
      <xdr:row>46</xdr:row>
      <xdr:rowOff>71437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18</xdr:col>
      <xdr:colOff>28575</xdr:colOff>
      <xdr:row>28</xdr:row>
      <xdr:rowOff>166687</xdr:rowOff>
    </xdr:from>
    <xdr:to>
      <xdr:col>25</xdr:col>
      <xdr:colOff>333375</xdr:colOff>
      <xdr:row>43</xdr:row>
      <xdr:rowOff>52387</xdr:rowOff>
    </xdr:to>
    <xdr:graphicFrame macro="">
      <xdr:nvGraphicFramePr>
        <xdr:cNvPr id="5" name="Chart 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238125</xdr:colOff>
      <xdr:row>49</xdr:row>
      <xdr:rowOff>138112</xdr:rowOff>
    </xdr:from>
    <xdr:to>
      <xdr:col>21</xdr:col>
      <xdr:colOff>95250</xdr:colOff>
      <xdr:row>64</xdr:row>
      <xdr:rowOff>23812</xdr:rowOff>
    </xdr:to>
    <xdr:graphicFrame macro="">
      <xdr:nvGraphicFramePr>
        <xdr:cNvPr id="6" name="Chart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200025</xdr:colOff>
      <xdr:row>1</xdr:row>
      <xdr:rowOff>66675</xdr:rowOff>
    </xdr:from>
    <xdr:to>
      <xdr:col>11</xdr:col>
      <xdr:colOff>218844</xdr:colOff>
      <xdr:row>22</xdr:row>
      <xdr:rowOff>123318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29375" y="257175"/>
          <a:ext cx="1847619" cy="4057143"/>
        </a:xfrm>
        <a:prstGeom prst="rect">
          <a:avLst/>
        </a:prstGeom>
      </xdr:spPr>
    </xdr:pic>
    <xdr:clientData/>
  </xdr:twoCellAnchor>
  <xdr:twoCellAnchor editAs="oneCell">
    <xdr:from>
      <xdr:col>12</xdr:col>
      <xdr:colOff>457200</xdr:colOff>
      <xdr:row>2</xdr:row>
      <xdr:rowOff>47625</xdr:rowOff>
    </xdr:from>
    <xdr:to>
      <xdr:col>23</xdr:col>
      <xdr:colOff>180171</xdr:colOff>
      <xdr:row>33</xdr:row>
      <xdr:rowOff>8792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24950" y="428625"/>
          <a:ext cx="6428571" cy="58666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466725</xdr:colOff>
      <xdr:row>2</xdr:row>
      <xdr:rowOff>152400</xdr:rowOff>
    </xdr:from>
    <xdr:to>
      <xdr:col>18</xdr:col>
      <xdr:colOff>27868</xdr:colOff>
      <xdr:row>37</xdr:row>
      <xdr:rowOff>103948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0" y="533400"/>
          <a:ext cx="5657143" cy="6619048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</xdr:row>
      <xdr:rowOff>0</xdr:rowOff>
    </xdr:from>
    <xdr:to>
      <xdr:col>27</xdr:col>
      <xdr:colOff>132648</xdr:colOff>
      <xdr:row>40</xdr:row>
      <xdr:rowOff>27667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525250" y="381000"/>
          <a:ext cx="5619048" cy="72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8</xdr:col>
      <xdr:colOff>370750</xdr:colOff>
      <xdr:row>56</xdr:row>
      <xdr:rowOff>189595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619500"/>
          <a:ext cx="5800000" cy="72380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428625</xdr:colOff>
      <xdr:row>5</xdr:row>
      <xdr:rowOff>57150</xdr:rowOff>
    </xdr:from>
    <xdr:to>
      <xdr:col>26</xdr:col>
      <xdr:colOff>284887</xdr:colOff>
      <xdr:row>51</xdr:row>
      <xdr:rowOff>151293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496550" y="1009650"/>
          <a:ext cx="6904762" cy="885714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0</xdr:colOff>
      <xdr:row>7</xdr:row>
      <xdr:rowOff>0</xdr:rowOff>
    </xdr:from>
    <xdr:to>
      <xdr:col>30</xdr:col>
      <xdr:colOff>122895</xdr:colOff>
      <xdr:row>45</xdr:row>
      <xdr:rowOff>84809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53600" y="571500"/>
          <a:ext cx="7438095" cy="732380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219075</xdr:colOff>
      <xdr:row>1</xdr:row>
      <xdr:rowOff>66675</xdr:rowOff>
    </xdr:from>
    <xdr:to>
      <xdr:col>24</xdr:col>
      <xdr:colOff>227913</xdr:colOff>
      <xdr:row>20</xdr:row>
      <xdr:rowOff>142413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63075" y="257175"/>
          <a:ext cx="5495238" cy="3695238"/>
        </a:xfrm>
        <a:prstGeom prst="rect">
          <a:avLst/>
        </a:prstGeom>
      </xdr:spPr>
    </xdr:pic>
    <xdr:clientData/>
  </xdr:twoCellAnchor>
  <xdr:twoCellAnchor editAs="oneCell">
    <xdr:from>
      <xdr:col>25</xdr:col>
      <xdr:colOff>295275</xdr:colOff>
      <xdr:row>2</xdr:row>
      <xdr:rowOff>95250</xdr:rowOff>
    </xdr:from>
    <xdr:to>
      <xdr:col>35</xdr:col>
      <xdr:colOff>608799</xdr:colOff>
      <xdr:row>34</xdr:row>
      <xdr:rowOff>94488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35275" y="476250"/>
          <a:ext cx="6409524" cy="609523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58</xdr:row>
      <xdr:rowOff>0</xdr:rowOff>
    </xdr:from>
    <xdr:to>
      <xdr:col>27</xdr:col>
      <xdr:colOff>351467</xdr:colOff>
      <xdr:row>91</xdr:row>
      <xdr:rowOff>132548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0" y="11049000"/>
          <a:ext cx="7666667" cy="6419048"/>
        </a:xfrm>
        <a:prstGeom prst="rect">
          <a:avLst/>
        </a:prstGeom>
      </xdr:spPr>
    </xdr:pic>
    <xdr:clientData/>
  </xdr:twoCellAnchor>
  <xdr:twoCellAnchor editAs="oneCell">
    <xdr:from>
      <xdr:col>15</xdr:col>
      <xdr:colOff>238125</xdr:colOff>
      <xdr:row>20</xdr:row>
      <xdr:rowOff>38100</xdr:rowOff>
    </xdr:from>
    <xdr:to>
      <xdr:col>24</xdr:col>
      <xdr:colOff>18392</xdr:colOff>
      <xdr:row>31</xdr:row>
      <xdr:rowOff>37838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82125" y="3848100"/>
          <a:ext cx="5266667" cy="2095238"/>
        </a:xfrm>
        <a:prstGeom prst="rect">
          <a:avLst/>
        </a:prstGeom>
      </xdr:spPr>
    </xdr:pic>
    <xdr:clientData/>
  </xdr:twoCellAnchor>
  <xdr:twoCellAnchor editAs="oneCell">
    <xdr:from>
      <xdr:col>14</xdr:col>
      <xdr:colOff>457200</xdr:colOff>
      <xdr:row>32</xdr:row>
      <xdr:rowOff>9525</xdr:rowOff>
    </xdr:from>
    <xdr:to>
      <xdr:col>25</xdr:col>
      <xdr:colOff>275409</xdr:colOff>
      <xdr:row>51</xdr:row>
      <xdr:rowOff>104311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91600" y="6105525"/>
          <a:ext cx="6523809" cy="371428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15</xdr:col>
      <xdr:colOff>189638</xdr:colOff>
      <xdr:row>27</xdr:row>
      <xdr:rowOff>47071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400" y="381000"/>
          <a:ext cx="6895238" cy="442857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19050</xdr:rowOff>
    </xdr:from>
    <xdr:to>
      <xdr:col>15</xdr:col>
      <xdr:colOff>199390</xdr:colOff>
      <xdr:row>27</xdr:row>
      <xdr:rowOff>75717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1352550"/>
          <a:ext cx="5076190" cy="386666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152400</xdr:colOff>
      <xdr:row>27</xdr:row>
      <xdr:rowOff>0</xdr:rowOff>
    </xdr:from>
    <xdr:to>
      <xdr:col>14</xdr:col>
      <xdr:colOff>561314</xdr:colOff>
      <xdr:row>36</xdr:row>
      <xdr:rowOff>133119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0" y="5143500"/>
          <a:ext cx="5285714" cy="18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37</xdr:row>
      <xdr:rowOff>76200</xdr:rowOff>
    </xdr:from>
    <xdr:to>
      <xdr:col>25</xdr:col>
      <xdr:colOff>485119</xdr:colOff>
      <xdr:row>58</xdr:row>
      <xdr:rowOff>189986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77500" y="7124700"/>
          <a:ext cx="5247619" cy="41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371475</xdr:colOff>
      <xdr:row>1</xdr:row>
      <xdr:rowOff>114300</xdr:rowOff>
    </xdr:from>
    <xdr:to>
      <xdr:col>34</xdr:col>
      <xdr:colOff>189227</xdr:colOff>
      <xdr:row>18</xdr:row>
      <xdr:rowOff>180562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734675" y="304800"/>
          <a:ext cx="10180952" cy="3304762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21</xdr:row>
      <xdr:rowOff>0</xdr:rowOff>
    </xdr:from>
    <xdr:to>
      <xdr:col>33</xdr:col>
      <xdr:colOff>598781</xdr:colOff>
      <xdr:row>36</xdr:row>
      <xdr:rowOff>132976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63200" y="4000500"/>
          <a:ext cx="10352381" cy="2990476"/>
        </a:xfrm>
        <a:prstGeom prst="rect">
          <a:avLst/>
        </a:prstGeom>
      </xdr:spPr>
    </xdr:pic>
    <xdr:clientData/>
  </xdr:twoCellAnchor>
  <xdr:twoCellAnchor editAs="oneCell">
    <xdr:from>
      <xdr:col>5</xdr:col>
      <xdr:colOff>523875</xdr:colOff>
      <xdr:row>7</xdr:row>
      <xdr:rowOff>152400</xdr:rowOff>
    </xdr:from>
    <xdr:to>
      <xdr:col>17</xdr:col>
      <xdr:colOff>113437</xdr:colOff>
      <xdr:row>24</xdr:row>
      <xdr:rowOff>180567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71875" y="1485900"/>
          <a:ext cx="6904762" cy="32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http://publicplansdata.org/resources/download-avs-cafrs/" TargetMode="External"/><Relationship Id="rId1" Type="http://schemas.openxmlformats.org/officeDocument/2006/relationships/hyperlink" Target="http://publicplansdata.org/reports/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1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10" sqref="B10"/>
    </sheetView>
  </sheetViews>
  <sheetFormatPr defaultRowHeight="15" x14ac:dyDescent="0.25"/>
  <cols>
    <col min="1" max="1" width="7.5703125" bestFit="1" customWidth="1"/>
    <col min="2" max="2" width="26.140625" bestFit="1" customWidth="1"/>
  </cols>
  <sheetData>
    <row r="1" spans="1:2" x14ac:dyDescent="0.25">
      <c r="A1" s="5" t="s">
        <v>60</v>
      </c>
      <c r="B1" s="5" t="s">
        <v>61</v>
      </c>
    </row>
    <row r="2" spans="1:2" x14ac:dyDescent="0.25">
      <c r="A2" s="8" t="s">
        <v>45</v>
      </c>
      <c r="B2" s="1" t="s">
        <v>62</v>
      </c>
    </row>
    <row r="3" spans="1:2" x14ac:dyDescent="0.25">
      <c r="A3" s="8" t="s">
        <v>46</v>
      </c>
      <c r="B3" s="1" t="s">
        <v>518</v>
      </c>
    </row>
    <row r="4" spans="1:2" x14ac:dyDescent="0.25">
      <c r="A4" s="8" t="s">
        <v>47</v>
      </c>
      <c r="B4" s="1" t="s">
        <v>317</v>
      </c>
    </row>
    <row r="5" spans="1:2" x14ac:dyDescent="0.25">
      <c r="A5" s="8" t="s">
        <v>48</v>
      </c>
      <c r="B5" s="1" t="s">
        <v>551</v>
      </c>
    </row>
    <row r="6" spans="1:2" x14ac:dyDescent="0.25">
      <c r="A6" s="8" t="s">
        <v>49</v>
      </c>
      <c r="B6" s="1" t="s">
        <v>176</v>
      </c>
    </row>
    <row r="7" spans="1:2" x14ac:dyDescent="0.25">
      <c r="A7" s="8" t="s">
        <v>50</v>
      </c>
      <c r="B7" s="1" t="s">
        <v>177</v>
      </c>
    </row>
    <row r="8" spans="1:2" x14ac:dyDescent="0.25">
      <c r="A8" s="8" t="s">
        <v>51</v>
      </c>
      <c r="B8" s="1" t="s">
        <v>178</v>
      </c>
    </row>
    <row r="9" spans="1:2" x14ac:dyDescent="0.25">
      <c r="A9" s="8" t="s">
        <v>52</v>
      </c>
      <c r="B9" s="1" t="s">
        <v>469</v>
      </c>
    </row>
    <row r="10" spans="1:2" x14ac:dyDescent="0.25">
      <c r="A10" s="8" t="s">
        <v>53</v>
      </c>
      <c r="B10" s="1" t="s">
        <v>179</v>
      </c>
    </row>
    <row r="11" spans="1:2" x14ac:dyDescent="0.25">
      <c r="A11" s="8" t="s">
        <v>54</v>
      </c>
      <c r="B11" s="1" t="s">
        <v>180</v>
      </c>
    </row>
    <row r="12" spans="1:2" x14ac:dyDescent="0.25">
      <c r="A12" s="8" t="s">
        <v>181</v>
      </c>
      <c r="B12" s="1" t="s">
        <v>195</v>
      </c>
    </row>
    <row r="13" spans="1:2" x14ac:dyDescent="0.25">
      <c r="A13" s="8" t="s">
        <v>182</v>
      </c>
      <c r="B13" s="1" t="s">
        <v>196</v>
      </c>
    </row>
    <row r="14" spans="1:2" x14ac:dyDescent="0.25">
      <c r="A14" s="8" t="s">
        <v>183</v>
      </c>
      <c r="B14" s="1" t="s">
        <v>197</v>
      </c>
    </row>
    <row r="15" spans="1:2" x14ac:dyDescent="0.25">
      <c r="A15" s="8" t="s">
        <v>184</v>
      </c>
      <c r="B15" s="1" t="s">
        <v>470</v>
      </c>
    </row>
    <row r="16" spans="1:2" x14ac:dyDescent="0.25">
      <c r="A16" s="8" t="s">
        <v>185</v>
      </c>
      <c r="B16" s="1" t="s">
        <v>198</v>
      </c>
    </row>
    <row r="17" spans="1:2" x14ac:dyDescent="0.25">
      <c r="A17" s="8" t="s">
        <v>186</v>
      </c>
      <c r="B17" s="1" t="s">
        <v>199</v>
      </c>
    </row>
    <row r="18" spans="1:2" x14ac:dyDescent="0.25">
      <c r="A18" s="8" t="s">
        <v>187</v>
      </c>
      <c r="B18" s="1" t="s">
        <v>379</v>
      </c>
    </row>
    <row r="19" spans="1:2" x14ac:dyDescent="0.25">
      <c r="A19" s="8" t="s">
        <v>189</v>
      </c>
      <c r="B19" s="1" t="s">
        <v>380</v>
      </c>
    </row>
    <row r="20" spans="1:2" x14ac:dyDescent="0.25">
      <c r="A20" s="8" t="s">
        <v>190</v>
      </c>
      <c r="B20" s="1" t="s">
        <v>471</v>
      </c>
    </row>
    <row r="21" spans="1:2" x14ac:dyDescent="0.25">
      <c r="A21" s="8" t="s">
        <v>191</v>
      </c>
      <c r="B21" s="1" t="s">
        <v>381</v>
      </c>
    </row>
    <row r="22" spans="1:2" x14ac:dyDescent="0.25">
      <c r="A22" s="8" t="s">
        <v>192</v>
      </c>
      <c r="B22" s="1" t="s">
        <v>382</v>
      </c>
    </row>
    <row r="23" spans="1:2" x14ac:dyDescent="0.25">
      <c r="A23" s="8" t="s">
        <v>193</v>
      </c>
      <c r="B23" s="1" t="s">
        <v>334</v>
      </c>
    </row>
    <row r="24" spans="1:2" x14ac:dyDescent="0.25">
      <c r="A24" s="8" t="s">
        <v>194</v>
      </c>
      <c r="B24" s="1" t="s">
        <v>331</v>
      </c>
    </row>
    <row r="25" spans="1:2" x14ac:dyDescent="0.25">
      <c r="A25" s="8" t="s">
        <v>383</v>
      </c>
      <c r="B25" s="1" t="s">
        <v>472</v>
      </c>
    </row>
    <row r="26" spans="1:2" x14ac:dyDescent="0.25">
      <c r="A26" s="8" t="s">
        <v>384</v>
      </c>
      <c r="B26" s="1" t="s">
        <v>332</v>
      </c>
    </row>
    <row r="27" spans="1:2" x14ac:dyDescent="0.25">
      <c r="A27" s="8" t="s">
        <v>385</v>
      </c>
      <c r="B27" s="1" t="s">
        <v>333</v>
      </c>
    </row>
    <row r="28" spans="1:2" x14ac:dyDescent="0.25">
      <c r="A28" s="8" t="s">
        <v>386</v>
      </c>
      <c r="B28" s="1" t="s">
        <v>146</v>
      </c>
    </row>
    <row r="29" spans="1:2" x14ac:dyDescent="0.25">
      <c r="A29" s="8" t="s">
        <v>473</v>
      </c>
      <c r="B29" s="1" t="s">
        <v>147</v>
      </c>
    </row>
    <row r="30" spans="1:2" x14ac:dyDescent="0.25">
      <c r="A30" s="8" t="s">
        <v>474</v>
      </c>
      <c r="B30" s="1" t="s">
        <v>148</v>
      </c>
    </row>
    <row r="31" spans="1:2" x14ac:dyDescent="0.25">
      <c r="A31" s="8" t="s">
        <v>475</v>
      </c>
      <c r="B31" s="1" t="s">
        <v>188</v>
      </c>
    </row>
  </sheetData>
  <hyperlinks>
    <hyperlink ref="B2" location="'Notes'!A1" display="Notes"/>
    <hyperlink ref="B3" location="'RetirementRatesComments'!A1" display="RetirementRatesComments"/>
    <hyperlink ref="B4" location="'Plantypes'!A1" display="Plantypes"/>
    <hyperlink ref="B5" location="'proto.retrates'!A1" display="proto.retrates"/>
    <hyperlink ref="B6" location="'AZ-PERS-6.misc'!A1" display="AZ-PERS-6.misc"/>
    <hyperlink ref="B7" location="'AZ-PERS-6.actives'!A1" display="AZ-PERS-6.actives"/>
    <hyperlink ref="B8" location="'AZ-PERS-6.retirees'!A1" display="AZ-PERS-6.retirees"/>
    <hyperlink ref="B9" location="'AZ-PERS-6.retrates'!A1" display="AZ-PERS-6.retrates"/>
    <hyperlink ref="B10" location="'AZ-PERS-6.salgrowth'!A1" display="AZ-PERS-6.salgrowth"/>
    <hyperlink ref="B11" location="'AZ-PERS-6.termrates'!A1" display="AZ-PERS-6.termrates"/>
    <hyperlink ref="B12" location="'LA-CERA-43.misc'!A1" display="LA-CERA-43.misc"/>
    <hyperlink ref="B13" location="'LA-CERA-43.actives'!A1" display="LA-CERA-43.actives"/>
    <hyperlink ref="B14" location="'LA-CERA-43.retirees'!A1" display="LA-CERA-43.retirees"/>
    <hyperlink ref="B15" location="'LA-CERA-43.retrates'!A1" display="LA-CERA-43.retrates"/>
    <hyperlink ref="B16" location="'LA-CERA-43.salgrowth'!A1" display="LA-CERA-43.salgrowth"/>
    <hyperlink ref="B17" location="'LA-CERA-43.termrates'!A1" display="LA-CERA-43.termrates"/>
    <hyperlink ref="B18" location="'OH-PERS-85.actives'!A1" display="OH-PERS-85.actives"/>
    <hyperlink ref="B19" location="'OH-PERS-85.retirees'!A1" display="OH-PERS-85.retirees"/>
    <hyperlink ref="B20" location="'OH-PERS-85.retrates'!A1" display="OH-PERS-85.retrates"/>
    <hyperlink ref="B21" location="'OH-PERS-85.salgrowth'!A1" display="OH-PERS-85.salgrowth"/>
    <hyperlink ref="B22" location="'OH-PERS-85.termrates'!A1" display="OH-PERS-85.termrates"/>
    <hyperlink ref="B23" location="'WA-PERS2-119.actives'!A1" display="WA-PERS2-119.actives"/>
    <hyperlink ref="B24" location="'WA-PERS2-119.retirees'!A1" display="WA-PERS2-119.retirees"/>
    <hyperlink ref="B25" location="'WA-PERS2-119.retrates'!A1" display="WA-PERS2-119.retrates"/>
    <hyperlink ref="B26" location="'WA-PERS2-119.salgrowth'!A1" display="WA-PERS2-119.salgrowth"/>
    <hyperlink ref="B27" location="'WA-PERS2-119.termrates'!A1" display="WA-PERS2-119.termrates"/>
    <hyperlink ref="B28" location="'test calcs az pers'!A1" display="test calcs az pers"/>
    <hyperlink ref="B29" location="'check az-pers actives'!A1" display="check az-pers actives"/>
    <hyperlink ref="B30" location="'check az-pers ben'!A1" display="check az-pers ben"/>
    <hyperlink ref="B31" location="'Sheet10'!A1" display="Sheet10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9"/>
  <sheetViews>
    <sheetView tabSelected="1" workbookViewId="0">
      <selection activeCell="K35" sqref="K35"/>
    </sheetView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85</v>
      </c>
      <c r="C2" t="s">
        <v>92</v>
      </c>
    </row>
    <row r="3" spans="1:3" x14ac:dyDescent="0.25">
      <c r="A3" t="s">
        <v>56</v>
      </c>
      <c r="B3" t="s">
        <v>465</v>
      </c>
      <c r="C3" t="s">
        <v>93</v>
      </c>
    </row>
    <row r="5" spans="1:3" x14ac:dyDescent="0.25">
      <c r="B5" s="5" t="s">
        <v>42</v>
      </c>
    </row>
    <row r="6" spans="1:3" x14ac:dyDescent="0.25">
      <c r="B6" t="s">
        <v>43</v>
      </c>
      <c r="C6" t="s">
        <v>44</v>
      </c>
    </row>
    <row r="7" spans="1:3" x14ac:dyDescent="0.25">
      <c r="B7">
        <v>0</v>
      </c>
      <c r="C7" s="7">
        <v>6.7500000000000004E-2</v>
      </c>
    </row>
    <row r="8" spans="1:3" x14ac:dyDescent="0.25">
      <c r="B8" s="14" t="s">
        <v>45</v>
      </c>
      <c r="C8" s="7">
        <v>6.7500000000000004E-2</v>
      </c>
    </row>
    <row r="9" spans="1:3" x14ac:dyDescent="0.25">
      <c r="B9" s="14" t="s">
        <v>46</v>
      </c>
      <c r="C9" s="7">
        <v>0.06</v>
      </c>
    </row>
    <row r="10" spans="1:3" x14ac:dyDescent="0.25">
      <c r="B10" s="14" t="s">
        <v>47</v>
      </c>
      <c r="C10" s="7">
        <v>4.9000000000000002E-2</v>
      </c>
    </row>
    <row r="11" spans="1:3" x14ac:dyDescent="0.25">
      <c r="B11" s="14" t="s">
        <v>48</v>
      </c>
      <c r="C11" s="7">
        <v>4.3499999999999997E-2</v>
      </c>
    </row>
    <row r="12" spans="1:3" x14ac:dyDescent="0.25">
      <c r="B12" s="14" t="s">
        <v>49</v>
      </c>
      <c r="C12" s="7">
        <v>4.0500000000000001E-2</v>
      </c>
    </row>
    <row r="13" spans="1:3" x14ac:dyDescent="0.25">
      <c r="B13" s="14" t="s">
        <v>50</v>
      </c>
      <c r="C13" s="7">
        <v>3.95E-2</v>
      </c>
    </row>
    <row r="14" spans="1:3" x14ac:dyDescent="0.25">
      <c r="B14" s="14" t="s">
        <v>51</v>
      </c>
      <c r="C14" s="7">
        <v>3.7499999999999999E-2</v>
      </c>
    </row>
    <row r="15" spans="1:3" x14ac:dyDescent="0.25">
      <c r="B15" s="14" t="s">
        <v>52</v>
      </c>
      <c r="C15" s="7">
        <v>3.5999999999999997E-2</v>
      </c>
    </row>
    <row r="16" spans="1:3" x14ac:dyDescent="0.25">
      <c r="B16" s="14" t="s">
        <v>53</v>
      </c>
      <c r="C16" s="7">
        <v>3.5999999999999997E-2</v>
      </c>
    </row>
    <row r="17" spans="2:3" x14ac:dyDescent="0.25">
      <c r="B17" s="14" t="s">
        <v>54</v>
      </c>
      <c r="C17" s="7">
        <v>3.4000000000000002E-2</v>
      </c>
    </row>
    <row r="18" spans="2:3" x14ac:dyDescent="0.25">
      <c r="B18" s="15">
        <f>+B17+9</f>
        <v>19</v>
      </c>
      <c r="C18" s="7">
        <v>3.2000000000000001E-2</v>
      </c>
    </row>
    <row r="19" spans="2:3" x14ac:dyDescent="0.25">
      <c r="B19" s="15">
        <v>20</v>
      </c>
      <c r="C19" s="7">
        <v>0.03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1"/>
  <sheetViews>
    <sheetView workbookViewId="0"/>
  </sheetViews>
  <sheetFormatPr defaultRowHeight="15" x14ac:dyDescent="0.25"/>
  <sheetData>
    <row r="1" spans="1:5" x14ac:dyDescent="0.25">
      <c r="A1" s="1" t="s">
        <v>0</v>
      </c>
      <c r="E1" t="s">
        <v>100</v>
      </c>
    </row>
    <row r="2" spans="1:5" x14ac:dyDescent="0.25">
      <c r="A2" t="s">
        <v>57</v>
      </c>
      <c r="B2" t="s">
        <v>91</v>
      </c>
      <c r="C2" t="s">
        <v>92</v>
      </c>
    </row>
    <row r="3" spans="1:5" x14ac:dyDescent="0.25">
      <c r="A3" t="s">
        <v>56</v>
      </c>
      <c r="B3" t="s">
        <v>94</v>
      </c>
      <c r="C3" t="s">
        <v>93</v>
      </c>
    </row>
    <row r="5" spans="1:5" x14ac:dyDescent="0.25">
      <c r="A5" t="s">
        <v>43</v>
      </c>
      <c r="B5" t="s">
        <v>44</v>
      </c>
    </row>
    <row r="6" spans="1:5" x14ac:dyDescent="0.25">
      <c r="A6">
        <v>0</v>
      </c>
      <c r="B6" s="13">
        <f>+D31</f>
        <v>0.20287500000000003</v>
      </c>
    </row>
    <row r="7" spans="1:5" x14ac:dyDescent="0.25">
      <c r="A7">
        <v>1</v>
      </c>
      <c r="B7" s="13">
        <f t="shared" ref="B7:B26" si="0">+D32</f>
        <v>0.16437499999999999</v>
      </c>
    </row>
    <row r="8" spans="1:5" x14ac:dyDescent="0.25">
      <c r="A8">
        <v>2</v>
      </c>
      <c r="B8" s="13">
        <f t="shared" si="0"/>
        <v>0.13850000000000001</v>
      </c>
    </row>
    <row r="9" spans="1:5" x14ac:dyDescent="0.25">
      <c r="A9">
        <v>3</v>
      </c>
      <c r="B9" s="13">
        <f t="shared" si="0"/>
        <v>0.113</v>
      </c>
    </row>
    <row r="10" spans="1:5" x14ac:dyDescent="0.25">
      <c r="A10">
        <v>4</v>
      </c>
      <c r="B10" s="13">
        <f t="shared" si="0"/>
        <v>9.9124999999999991E-2</v>
      </c>
    </row>
    <row r="11" spans="1:5" x14ac:dyDescent="0.25">
      <c r="A11">
        <v>5</v>
      </c>
      <c r="B11" s="13">
        <f t="shared" si="0"/>
        <v>9.1874999999999998E-2</v>
      </c>
    </row>
    <row r="12" spans="1:5" x14ac:dyDescent="0.25">
      <c r="A12">
        <v>6</v>
      </c>
      <c r="B12" s="13">
        <f t="shared" si="0"/>
        <v>8.1625000000000017E-2</v>
      </c>
    </row>
    <row r="13" spans="1:5" x14ac:dyDescent="0.25">
      <c r="A13">
        <v>7</v>
      </c>
      <c r="B13" s="13">
        <f t="shared" si="0"/>
        <v>7.2999999999999995E-2</v>
      </c>
    </row>
    <row r="14" spans="1:5" x14ac:dyDescent="0.25">
      <c r="A14">
        <v>8</v>
      </c>
      <c r="B14" s="13">
        <f t="shared" si="0"/>
        <v>6.0250000000000005E-2</v>
      </c>
    </row>
    <row r="15" spans="1:5" x14ac:dyDescent="0.25">
      <c r="A15">
        <v>9</v>
      </c>
      <c r="B15" s="13">
        <f t="shared" si="0"/>
        <v>5.6374999999999995E-2</v>
      </c>
    </row>
    <row r="16" spans="1:5" x14ac:dyDescent="0.25">
      <c r="A16">
        <v>10</v>
      </c>
      <c r="B16" s="13">
        <f t="shared" si="0"/>
        <v>5.1124999999999997E-2</v>
      </c>
    </row>
    <row r="17" spans="1:4" x14ac:dyDescent="0.25">
      <c r="A17">
        <v>11</v>
      </c>
      <c r="B17" s="13">
        <f t="shared" si="0"/>
        <v>4.6124999999999999E-2</v>
      </c>
    </row>
    <row r="18" spans="1:4" x14ac:dyDescent="0.25">
      <c r="A18">
        <v>12</v>
      </c>
      <c r="B18" s="13">
        <f t="shared" si="0"/>
        <v>4.1674999999999997E-2</v>
      </c>
    </row>
    <row r="19" spans="1:4" x14ac:dyDescent="0.25">
      <c r="A19">
        <v>13</v>
      </c>
      <c r="B19" s="13">
        <f t="shared" si="0"/>
        <v>3.6649999999999995E-2</v>
      </c>
    </row>
    <row r="20" spans="1:4" x14ac:dyDescent="0.25">
      <c r="A20">
        <v>14</v>
      </c>
      <c r="B20" s="13">
        <f t="shared" si="0"/>
        <v>3.3875000000000002E-2</v>
      </c>
    </row>
    <row r="21" spans="1:4" x14ac:dyDescent="0.25">
      <c r="A21">
        <v>15</v>
      </c>
      <c r="B21" s="13">
        <f t="shared" si="0"/>
        <v>3.1375E-2</v>
      </c>
    </row>
    <row r="22" spans="1:4" x14ac:dyDescent="0.25">
      <c r="A22">
        <v>16</v>
      </c>
      <c r="B22" s="13">
        <f t="shared" si="0"/>
        <v>2.8875000000000001E-2</v>
      </c>
    </row>
    <row r="23" spans="1:4" x14ac:dyDescent="0.25">
      <c r="A23">
        <v>17</v>
      </c>
      <c r="B23" s="13">
        <f t="shared" si="0"/>
        <v>2.75E-2</v>
      </c>
    </row>
    <row r="24" spans="1:4" x14ac:dyDescent="0.25">
      <c r="A24">
        <v>18</v>
      </c>
      <c r="B24" s="13">
        <f t="shared" si="0"/>
        <v>2.5000000000000001E-2</v>
      </c>
    </row>
    <row r="25" spans="1:4" x14ac:dyDescent="0.25">
      <c r="A25">
        <v>19</v>
      </c>
      <c r="B25" s="13">
        <f t="shared" si="0"/>
        <v>2.2499999999999999E-2</v>
      </c>
    </row>
    <row r="26" spans="1:4" x14ac:dyDescent="0.25">
      <c r="A26">
        <v>20</v>
      </c>
      <c r="B26" s="13">
        <f t="shared" si="0"/>
        <v>0.02</v>
      </c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11">
        <v>18.5</v>
      </c>
      <c r="C31" s="11">
        <v>21.75</v>
      </c>
      <c r="D31" s="7">
        <f>(+C31*$C$29+B31*(1-$C$29)) / 100</f>
        <v>0.20287500000000003</v>
      </c>
    </row>
    <row r="32" spans="1:4" x14ac:dyDescent="0.25">
      <c r="A32">
        <v>1</v>
      </c>
      <c r="B32" s="11">
        <v>15.75</v>
      </c>
      <c r="C32" s="11">
        <v>17</v>
      </c>
      <c r="D32" s="7">
        <f t="shared" ref="D32:D51" si="1">(+C32*$C$29+B32*(1-$C$29)) / 100</f>
        <v>0.16437499999999999</v>
      </c>
    </row>
    <row r="33" spans="1:4" x14ac:dyDescent="0.25">
      <c r="A33">
        <v>2</v>
      </c>
      <c r="B33" s="11">
        <v>12.75</v>
      </c>
      <c r="C33" s="11">
        <v>14.75</v>
      </c>
      <c r="D33" s="7">
        <f t="shared" si="1"/>
        <v>0.13850000000000001</v>
      </c>
    </row>
    <row r="34" spans="1:4" x14ac:dyDescent="0.25">
      <c r="A34">
        <v>3</v>
      </c>
      <c r="B34" s="11">
        <v>10.75</v>
      </c>
      <c r="C34" s="11">
        <v>11.75</v>
      </c>
      <c r="D34" s="7">
        <f t="shared" si="1"/>
        <v>0.113</v>
      </c>
    </row>
    <row r="35" spans="1:4" x14ac:dyDescent="0.25">
      <c r="A35">
        <v>4</v>
      </c>
      <c r="B35" s="11">
        <v>9.5</v>
      </c>
      <c r="C35" s="11">
        <v>10.25</v>
      </c>
      <c r="D35" s="7">
        <f t="shared" si="1"/>
        <v>9.9124999999999991E-2</v>
      </c>
    </row>
    <row r="36" spans="1:4" x14ac:dyDescent="0.25">
      <c r="A36">
        <v>5</v>
      </c>
      <c r="B36" s="11">
        <v>8.5</v>
      </c>
      <c r="C36" s="11">
        <v>9.75</v>
      </c>
      <c r="D36" s="7">
        <f t="shared" si="1"/>
        <v>9.1874999999999998E-2</v>
      </c>
    </row>
    <row r="37" spans="1:4" x14ac:dyDescent="0.25">
      <c r="A37">
        <v>6</v>
      </c>
      <c r="B37" s="11">
        <v>7.75</v>
      </c>
      <c r="C37" s="11">
        <v>8.5</v>
      </c>
      <c r="D37" s="7">
        <f t="shared" si="1"/>
        <v>8.1625000000000017E-2</v>
      </c>
    </row>
    <row r="38" spans="1:4" x14ac:dyDescent="0.25">
      <c r="A38">
        <v>7</v>
      </c>
      <c r="B38" s="11">
        <v>6.75</v>
      </c>
      <c r="C38" s="11">
        <v>7.75</v>
      </c>
      <c r="D38" s="7">
        <f t="shared" si="1"/>
        <v>7.2999999999999995E-2</v>
      </c>
    </row>
    <row r="39" spans="1:4" x14ac:dyDescent="0.25">
      <c r="A39">
        <v>8</v>
      </c>
      <c r="B39" s="11">
        <v>5.75</v>
      </c>
      <c r="C39" s="11">
        <v>6.25</v>
      </c>
      <c r="D39" s="7">
        <f t="shared" si="1"/>
        <v>6.0250000000000005E-2</v>
      </c>
    </row>
    <row r="40" spans="1:4" x14ac:dyDescent="0.25">
      <c r="A40">
        <v>9</v>
      </c>
      <c r="B40" s="11">
        <v>5.5</v>
      </c>
      <c r="C40" s="11">
        <v>5.75</v>
      </c>
      <c r="D40" s="7">
        <f t="shared" si="1"/>
        <v>5.6374999999999995E-2</v>
      </c>
    </row>
    <row r="41" spans="1:4" x14ac:dyDescent="0.25">
      <c r="A41">
        <v>10</v>
      </c>
      <c r="B41" s="11">
        <v>5.25</v>
      </c>
      <c r="C41" s="11">
        <v>5</v>
      </c>
      <c r="D41" s="7">
        <f t="shared" si="1"/>
        <v>5.1124999999999997E-2</v>
      </c>
    </row>
    <row r="42" spans="1:4" x14ac:dyDescent="0.25">
      <c r="A42">
        <v>11</v>
      </c>
      <c r="B42" s="11">
        <v>4.75</v>
      </c>
      <c r="C42" s="11">
        <v>4.5</v>
      </c>
      <c r="D42" s="7">
        <f t="shared" si="1"/>
        <v>4.6124999999999999E-2</v>
      </c>
    </row>
    <row r="43" spans="1:4" x14ac:dyDescent="0.25">
      <c r="A43">
        <v>12</v>
      </c>
      <c r="B43" s="11">
        <v>4.25</v>
      </c>
      <c r="C43" s="11">
        <v>4.0999999999999996</v>
      </c>
      <c r="D43" s="7">
        <f t="shared" si="1"/>
        <v>4.1674999999999997E-2</v>
      </c>
    </row>
    <row r="44" spans="1:4" x14ac:dyDescent="0.25">
      <c r="A44">
        <v>13</v>
      </c>
      <c r="B44" s="11">
        <v>3.5</v>
      </c>
      <c r="C44" s="11">
        <v>3.8</v>
      </c>
      <c r="D44" s="7">
        <f t="shared" si="1"/>
        <v>3.6649999999999995E-2</v>
      </c>
    </row>
    <row r="45" spans="1:4" x14ac:dyDescent="0.25">
      <c r="A45">
        <v>14</v>
      </c>
      <c r="B45" s="11">
        <v>3.25</v>
      </c>
      <c r="C45" s="11">
        <v>3.5</v>
      </c>
      <c r="D45" s="7">
        <f t="shared" si="1"/>
        <v>3.3875000000000002E-2</v>
      </c>
    </row>
    <row r="46" spans="1:4" x14ac:dyDescent="0.25">
      <c r="A46">
        <v>15</v>
      </c>
      <c r="B46" s="11">
        <v>3</v>
      </c>
      <c r="C46" s="11">
        <v>3.25</v>
      </c>
      <c r="D46" s="7">
        <f t="shared" si="1"/>
        <v>3.1375E-2</v>
      </c>
    </row>
    <row r="47" spans="1:4" x14ac:dyDescent="0.25">
      <c r="A47">
        <v>16</v>
      </c>
      <c r="B47" s="11">
        <v>2.75</v>
      </c>
      <c r="C47" s="11">
        <v>3</v>
      </c>
      <c r="D47" s="7">
        <f t="shared" si="1"/>
        <v>2.8875000000000001E-2</v>
      </c>
    </row>
    <row r="48" spans="1:4" x14ac:dyDescent="0.25">
      <c r="A48">
        <v>17</v>
      </c>
      <c r="B48" s="11">
        <v>2.75</v>
      </c>
      <c r="C48" s="11">
        <v>2.75</v>
      </c>
      <c r="D48" s="7">
        <f t="shared" si="1"/>
        <v>2.75E-2</v>
      </c>
    </row>
    <row r="49" spans="1:4" x14ac:dyDescent="0.25">
      <c r="A49">
        <v>18</v>
      </c>
      <c r="B49" s="11">
        <v>2.5</v>
      </c>
      <c r="C49" s="11">
        <v>2.5</v>
      </c>
      <c r="D49" s="7">
        <f t="shared" si="1"/>
        <v>2.5000000000000001E-2</v>
      </c>
    </row>
    <row r="50" spans="1:4" x14ac:dyDescent="0.25">
      <c r="A50">
        <v>19</v>
      </c>
      <c r="B50" s="11">
        <v>2.25</v>
      </c>
      <c r="C50" s="11">
        <v>2.25</v>
      </c>
      <c r="D50" s="7">
        <f t="shared" si="1"/>
        <v>2.2499999999999999E-2</v>
      </c>
    </row>
    <row r="51" spans="1:4" x14ac:dyDescent="0.25">
      <c r="A51" t="s">
        <v>55</v>
      </c>
      <c r="B51" s="11">
        <v>2</v>
      </c>
      <c r="C51" s="11">
        <v>2</v>
      </c>
      <c r="D51" s="7">
        <f t="shared" si="1"/>
        <v>0.02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topLeftCell="D19" workbookViewId="0">
      <selection activeCell="B6" sqref="B6"/>
    </sheetView>
  </sheetViews>
  <sheetFormatPr defaultRowHeight="15" x14ac:dyDescent="0.25"/>
  <sheetData>
    <row r="1" spans="1:2" x14ac:dyDescent="0.25">
      <c r="A1" s="1" t="s">
        <v>0</v>
      </c>
    </row>
    <row r="3" spans="1:2" x14ac:dyDescent="0.25">
      <c r="A3" t="s">
        <v>215</v>
      </c>
    </row>
    <row r="4" spans="1:2" x14ac:dyDescent="0.25">
      <c r="A4" t="s">
        <v>214</v>
      </c>
    </row>
    <row r="5" spans="1:2" x14ac:dyDescent="0.25">
      <c r="A5" t="s">
        <v>213</v>
      </c>
    </row>
    <row r="6" spans="1:2" x14ac:dyDescent="0.25">
      <c r="A6" t="s">
        <v>117</v>
      </c>
      <c r="B6" s="27">
        <v>3.5000000000000003E-2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75"/>
  <sheetViews>
    <sheetView workbookViewId="0">
      <selection activeCell="D24" sqref="D24"/>
    </sheetView>
  </sheetViews>
  <sheetFormatPr defaultRowHeight="15" x14ac:dyDescent="0.25"/>
  <cols>
    <col min="7" max="11" width="10.5703125" bestFit="1" customWidth="1"/>
    <col min="12" max="15" width="10.7109375" bestFit="1" customWidth="1"/>
    <col min="16" max="18" width="10.5703125" bestFit="1" customWidth="1"/>
    <col min="19" max="19" width="10.7109375" bestFit="1" customWidth="1"/>
  </cols>
  <sheetData>
    <row r="1" spans="1:19" x14ac:dyDescent="0.25">
      <c r="A1" s="1" t="s">
        <v>0</v>
      </c>
    </row>
    <row r="2" spans="1:19" x14ac:dyDescent="0.25">
      <c r="A2" t="s">
        <v>57</v>
      </c>
      <c r="B2" t="s">
        <v>95</v>
      </c>
      <c r="C2" t="s">
        <v>92</v>
      </c>
    </row>
    <row r="3" spans="1:19" x14ac:dyDescent="0.25">
      <c r="A3" t="s">
        <v>56</v>
      </c>
      <c r="B3" t="s">
        <v>264</v>
      </c>
      <c r="C3" t="s">
        <v>263</v>
      </c>
    </row>
    <row r="4" spans="1:19" x14ac:dyDescent="0.25">
      <c r="A4" s="1"/>
      <c r="B4" s="1"/>
      <c r="C4" s="1"/>
      <c r="F4" s="3" t="s">
        <v>116</v>
      </c>
      <c r="G4" s="3"/>
      <c r="H4" s="3"/>
      <c r="I4" s="3"/>
      <c r="J4" s="3"/>
    </row>
    <row r="10" spans="1:19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19" x14ac:dyDescent="0.25">
      <c r="F11" t="s">
        <v>111</v>
      </c>
      <c r="G11" t="s">
        <v>253</v>
      </c>
      <c r="H11" t="s">
        <v>254</v>
      </c>
      <c r="I11" t="s">
        <v>255</v>
      </c>
      <c r="J11" t="s">
        <v>256</v>
      </c>
      <c r="K11" t="s">
        <v>257</v>
      </c>
      <c r="L11" t="s">
        <v>155</v>
      </c>
      <c r="M11" t="s">
        <v>154</v>
      </c>
      <c r="N11" t="s">
        <v>153</v>
      </c>
      <c r="O11" t="s">
        <v>14</v>
      </c>
      <c r="P11" t="s">
        <v>15</v>
      </c>
      <c r="Q11" t="s">
        <v>16</v>
      </c>
      <c r="R11" t="s">
        <v>258</v>
      </c>
      <c r="S11" t="s">
        <v>10</v>
      </c>
    </row>
    <row r="12" spans="1:19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0</v>
      </c>
      <c r="H12" s="19">
        <v>1</v>
      </c>
      <c r="I12" s="19">
        <v>2</v>
      </c>
      <c r="J12" s="19">
        <v>3</v>
      </c>
      <c r="K12" s="19">
        <v>4</v>
      </c>
      <c r="L12" s="19">
        <v>7</v>
      </c>
      <c r="M12" s="19">
        <v>12</v>
      </c>
      <c r="N12" s="19">
        <v>17</v>
      </c>
      <c r="O12" s="19">
        <v>22</v>
      </c>
      <c r="P12" s="19">
        <v>27</v>
      </c>
      <c r="Q12" s="19">
        <v>32</v>
      </c>
      <c r="R12" s="3">
        <v>37</v>
      </c>
      <c r="S12" s="19" t="s">
        <v>10</v>
      </c>
    </row>
    <row r="13" spans="1:19" x14ac:dyDescent="0.25">
      <c r="B13" t="s">
        <v>112</v>
      </c>
      <c r="G13" s="3">
        <v>0</v>
      </c>
      <c r="H13" s="3">
        <v>1</v>
      </c>
      <c r="I13" s="3">
        <v>2</v>
      </c>
      <c r="J13" s="3">
        <v>3</v>
      </c>
      <c r="K13" s="3">
        <v>4</v>
      </c>
      <c r="L13">
        <v>5</v>
      </c>
      <c r="M13">
        <v>10</v>
      </c>
      <c r="N13">
        <v>15</v>
      </c>
      <c r="O13">
        <v>20</v>
      </c>
      <c r="P13">
        <v>25</v>
      </c>
      <c r="Q13">
        <v>30</v>
      </c>
      <c r="R13">
        <v>35</v>
      </c>
    </row>
    <row r="14" spans="1:19" x14ac:dyDescent="0.25">
      <c r="B14" t="s">
        <v>113</v>
      </c>
      <c r="G14" s="3">
        <v>0</v>
      </c>
      <c r="H14" s="3">
        <v>1</v>
      </c>
      <c r="I14" s="3">
        <v>2</v>
      </c>
      <c r="J14" s="3">
        <v>3</v>
      </c>
      <c r="K14" s="3">
        <v>4</v>
      </c>
      <c r="L14">
        <v>9</v>
      </c>
      <c r="M14">
        <v>14</v>
      </c>
      <c r="N14">
        <v>19</v>
      </c>
      <c r="O14">
        <v>24</v>
      </c>
      <c r="P14">
        <v>29</v>
      </c>
      <c r="Q14">
        <v>34</v>
      </c>
      <c r="R14" s="3">
        <v>40</v>
      </c>
    </row>
    <row r="15" spans="1:19" x14ac:dyDescent="0.25">
      <c r="A15">
        <v>1</v>
      </c>
      <c r="B15" t="s">
        <v>11</v>
      </c>
      <c r="C15" s="3">
        <v>15</v>
      </c>
      <c r="D15">
        <v>24</v>
      </c>
      <c r="E15">
        <v>20</v>
      </c>
      <c r="F15" s="4" t="s">
        <v>150</v>
      </c>
      <c r="G15" s="4">
        <v>315</v>
      </c>
      <c r="H15" s="4">
        <v>118</v>
      </c>
      <c r="I15" s="4">
        <v>44</v>
      </c>
      <c r="J15" s="4">
        <v>59</v>
      </c>
      <c r="K15" s="4">
        <v>32</v>
      </c>
      <c r="L15" s="4">
        <v>20</v>
      </c>
      <c r="M15" s="4">
        <v>0</v>
      </c>
      <c r="N15" s="4">
        <v>0</v>
      </c>
      <c r="O15" s="4">
        <v>0</v>
      </c>
      <c r="P15" s="4">
        <v>0</v>
      </c>
      <c r="Q15" s="4">
        <v>0</v>
      </c>
      <c r="R15" s="4">
        <v>0</v>
      </c>
      <c r="S15" s="4">
        <v>588</v>
      </c>
    </row>
    <row r="16" spans="1:19" x14ac:dyDescent="0.25">
      <c r="A16">
        <v>2</v>
      </c>
      <c r="B16" t="s">
        <v>11</v>
      </c>
      <c r="C16">
        <v>25</v>
      </c>
      <c r="D16">
        <v>29</v>
      </c>
      <c r="E16">
        <v>27</v>
      </c>
      <c r="F16" s="4" t="s">
        <v>15</v>
      </c>
      <c r="G16" s="4">
        <v>1035</v>
      </c>
      <c r="H16" s="4">
        <v>656</v>
      </c>
      <c r="I16" s="4">
        <v>346</v>
      </c>
      <c r="J16" s="4">
        <v>387</v>
      </c>
      <c r="K16" s="4">
        <v>572</v>
      </c>
      <c r="L16" s="4">
        <v>1617</v>
      </c>
      <c r="M16" s="4">
        <v>28</v>
      </c>
      <c r="N16" s="4">
        <v>0</v>
      </c>
      <c r="O16" s="4">
        <v>0</v>
      </c>
      <c r="P16" s="4">
        <v>0</v>
      </c>
      <c r="Q16" s="4">
        <v>0</v>
      </c>
      <c r="R16" s="4">
        <v>0</v>
      </c>
      <c r="S16" s="4">
        <v>4641</v>
      </c>
    </row>
    <row r="17" spans="1:19" x14ac:dyDescent="0.25">
      <c r="A17">
        <v>3</v>
      </c>
      <c r="B17" t="s">
        <v>11</v>
      </c>
      <c r="C17">
        <v>30</v>
      </c>
      <c r="D17">
        <v>34</v>
      </c>
      <c r="E17">
        <v>32</v>
      </c>
      <c r="F17" s="4" t="s">
        <v>16</v>
      </c>
      <c r="G17" s="4">
        <v>754</v>
      </c>
      <c r="H17" s="4">
        <v>608</v>
      </c>
      <c r="I17" s="4">
        <v>413</v>
      </c>
      <c r="J17" s="4">
        <v>477</v>
      </c>
      <c r="K17" s="4">
        <v>930</v>
      </c>
      <c r="L17" s="4">
        <v>5070</v>
      </c>
      <c r="M17" s="4">
        <v>958</v>
      </c>
      <c r="N17" s="4">
        <v>46</v>
      </c>
      <c r="O17" s="4">
        <v>0</v>
      </c>
      <c r="P17" s="4">
        <v>0</v>
      </c>
      <c r="Q17" s="4">
        <v>0</v>
      </c>
      <c r="R17" s="4">
        <v>0</v>
      </c>
      <c r="S17" s="4">
        <v>9256</v>
      </c>
    </row>
    <row r="18" spans="1:19" x14ac:dyDescent="0.25">
      <c r="A18">
        <v>4</v>
      </c>
      <c r="B18" t="s">
        <v>11</v>
      </c>
      <c r="C18">
        <v>35</v>
      </c>
      <c r="D18">
        <v>39</v>
      </c>
      <c r="E18">
        <v>37</v>
      </c>
      <c r="F18" s="4" t="s">
        <v>17</v>
      </c>
      <c r="G18" s="4">
        <v>429</v>
      </c>
      <c r="H18" s="4">
        <v>360</v>
      </c>
      <c r="I18" s="4">
        <v>277</v>
      </c>
      <c r="J18" s="4">
        <v>303</v>
      </c>
      <c r="K18" s="4">
        <v>650</v>
      </c>
      <c r="L18" s="4">
        <v>4485</v>
      </c>
      <c r="M18" s="4">
        <v>3847</v>
      </c>
      <c r="N18" s="4">
        <v>846</v>
      </c>
      <c r="O18" s="4">
        <v>64</v>
      </c>
      <c r="P18" s="4">
        <v>0</v>
      </c>
      <c r="Q18" s="4">
        <v>0</v>
      </c>
      <c r="R18" s="4">
        <v>0</v>
      </c>
      <c r="S18" s="4">
        <v>11261</v>
      </c>
    </row>
    <row r="19" spans="1:19" x14ac:dyDescent="0.25">
      <c r="A19">
        <v>5</v>
      </c>
      <c r="B19" t="s">
        <v>11</v>
      </c>
      <c r="C19">
        <v>40</v>
      </c>
      <c r="D19">
        <v>44</v>
      </c>
      <c r="E19">
        <v>42</v>
      </c>
      <c r="F19" s="4" t="s">
        <v>18</v>
      </c>
      <c r="G19" s="4">
        <v>299</v>
      </c>
      <c r="H19" s="4">
        <v>255</v>
      </c>
      <c r="I19" s="4">
        <v>197</v>
      </c>
      <c r="J19" s="4">
        <v>195</v>
      </c>
      <c r="K19" s="4">
        <v>457</v>
      </c>
      <c r="L19" s="4">
        <v>3264</v>
      </c>
      <c r="M19" s="4">
        <v>4080</v>
      </c>
      <c r="N19" s="4">
        <v>2750</v>
      </c>
      <c r="O19" s="4">
        <v>1375</v>
      </c>
      <c r="P19" s="4">
        <v>116</v>
      </c>
      <c r="Q19" s="4">
        <v>0</v>
      </c>
      <c r="R19" s="4">
        <v>0</v>
      </c>
      <c r="S19" s="4">
        <v>12988</v>
      </c>
    </row>
    <row r="20" spans="1:19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s="4" t="s">
        <v>19</v>
      </c>
      <c r="G20" s="4">
        <v>210</v>
      </c>
      <c r="H20" s="4">
        <v>178</v>
      </c>
      <c r="I20" s="4">
        <v>124</v>
      </c>
      <c r="J20" s="4">
        <v>131</v>
      </c>
      <c r="K20" s="4">
        <v>351</v>
      </c>
      <c r="L20" s="4">
        <v>2309</v>
      </c>
      <c r="M20" s="4">
        <v>2963</v>
      </c>
      <c r="N20" s="4">
        <v>2449</v>
      </c>
      <c r="O20" s="4">
        <v>3695</v>
      </c>
      <c r="P20" s="4">
        <v>1580</v>
      </c>
      <c r="Q20" s="4">
        <v>160</v>
      </c>
      <c r="R20" s="4">
        <v>0</v>
      </c>
      <c r="S20" s="4">
        <v>14150</v>
      </c>
    </row>
    <row r="21" spans="1:19" x14ac:dyDescent="0.25">
      <c r="A21">
        <v>7</v>
      </c>
      <c r="B21" t="s">
        <v>11</v>
      </c>
      <c r="C21">
        <v>50</v>
      </c>
      <c r="D21">
        <v>54</v>
      </c>
      <c r="E21">
        <v>52</v>
      </c>
      <c r="F21" s="4" t="s">
        <v>20</v>
      </c>
      <c r="G21" s="4">
        <v>201</v>
      </c>
      <c r="H21" s="4">
        <v>167</v>
      </c>
      <c r="I21" s="4">
        <v>105</v>
      </c>
      <c r="J21" s="4">
        <v>123</v>
      </c>
      <c r="K21" s="4">
        <v>264</v>
      </c>
      <c r="L21" s="4">
        <v>1934</v>
      </c>
      <c r="M21" s="4">
        <v>2338</v>
      </c>
      <c r="N21" s="4">
        <v>1724</v>
      </c>
      <c r="O21" s="4">
        <v>2895</v>
      </c>
      <c r="P21" s="4">
        <v>2868</v>
      </c>
      <c r="Q21" s="4">
        <v>1295</v>
      </c>
      <c r="R21" s="4">
        <v>126</v>
      </c>
      <c r="S21" s="4">
        <v>14040</v>
      </c>
    </row>
    <row r="22" spans="1:19" x14ac:dyDescent="0.25">
      <c r="A22">
        <v>8</v>
      </c>
      <c r="B22" t="s">
        <v>11</v>
      </c>
      <c r="C22">
        <v>55</v>
      </c>
      <c r="D22">
        <v>59</v>
      </c>
      <c r="E22">
        <v>57</v>
      </c>
      <c r="F22" s="4" t="s">
        <v>21</v>
      </c>
      <c r="G22" s="4">
        <v>108</v>
      </c>
      <c r="H22" s="4">
        <v>111</v>
      </c>
      <c r="I22" s="4">
        <v>97</v>
      </c>
      <c r="J22" s="4">
        <v>79</v>
      </c>
      <c r="K22" s="4">
        <v>209</v>
      </c>
      <c r="L22" s="4">
        <v>1442</v>
      </c>
      <c r="M22" s="4">
        <v>1858</v>
      </c>
      <c r="N22" s="4">
        <v>1378</v>
      </c>
      <c r="O22" s="4">
        <v>1997</v>
      </c>
      <c r="P22" s="4">
        <v>2014</v>
      </c>
      <c r="Q22" s="4">
        <v>1809</v>
      </c>
      <c r="R22" s="4">
        <v>878</v>
      </c>
      <c r="S22" s="4">
        <v>11980</v>
      </c>
    </row>
    <row r="23" spans="1:19" x14ac:dyDescent="0.25">
      <c r="A23">
        <v>9</v>
      </c>
      <c r="B23" t="s">
        <v>11</v>
      </c>
      <c r="C23">
        <v>60</v>
      </c>
      <c r="D23">
        <v>64</v>
      </c>
      <c r="E23">
        <v>62</v>
      </c>
      <c r="F23" s="4" t="s">
        <v>22</v>
      </c>
      <c r="G23" s="4">
        <v>52</v>
      </c>
      <c r="H23" s="4">
        <v>58</v>
      </c>
      <c r="I23" s="4">
        <v>50</v>
      </c>
      <c r="J23" s="4">
        <v>53</v>
      </c>
      <c r="K23" s="4">
        <v>123</v>
      </c>
      <c r="L23" s="4">
        <v>882</v>
      </c>
      <c r="M23" s="4">
        <v>1228</v>
      </c>
      <c r="N23" s="4">
        <v>919</v>
      </c>
      <c r="O23" s="4">
        <v>1390</v>
      </c>
      <c r="P23" s="4">
        <v>1117</v>
      </c>
      <c r="Q23" s="4">
        <v>1060</v>
      </c>
      <c r="R23" s="4">
        <v>1329</v>
      </c>
      <c r="S23" s="4">
        <v>8261</v>
      </c>
    </row>
    <row r="24" spans="1:19" x14ac:dyDescent="0.25">
      <c r="A24">
        <v>10</v>
      </c>
      <c r="B24" t="s">
        <v>11</v>
      </c>
      <c r="C24">
        <v>65</v>
      </c>
      <c r="D24" s="3">
        <v>69</v>
      </c>
      <c r="E24">
        <v>67</v>
      </c>
      <c r="F24" s="4" t="s">
        <v>259</v>
      </c>
      <c r="G24" s="4">
        <v>18</v>
      </c>
      <c r="H24" s="4">
        <v>14</v>
      </c>
      <c r="I24" s="4">
        <v>17</v>
      </c>
      <c r="J24" s="4">
        <v>17</v>
      </c>
      <c r="K24" s="4">
        <v>48</v>
      </c>
      <c r="L24" s="4">
        <v>503</v>
      </c>
      <c r="M24" s="4">
        <v>812</v>
      </c>
      <c r="N24" s="4">
        <v>636</v>
      </c>
      <c r="O24" s="4">
        <v>855</v>
      </c>
      <c r="P24" s="4">
        <v>543</v>
      </c>
      <c r="Q24" s="4">
        <v>366</v>
      </c>
      <c r="R24" s="4">
        <v>551</v>
      </c>
      <c r="S24" s="4">
        <v>4380</v>
      </c>
    </row>
    <row r="25" spans="1:19" x14ac:dyDescent="0.25">
      <c r="A25">
        <v>11</v>
      </c>
      <c r="B25" t="s">
        <v>11</v>
      </c>
      <c r="E25" t="s">
        <v>10</v>
      </c>
      <c r="F25" s="4" t="s">
        <v>260</v>
      </c>
      <c r="G25" s="4">
        <v>3421</v>
      </c>
      <c r="H25" s="4">
        <v>2525</v>
      </c>
      <c r="I25" s="4">
        <v>1670</v>
      </c>
      <c r="J25" s="4">
        <v>1824</v>
      </c>
      <c r="K25" s="4">
        <v>3636</v>
      </c>
      <c r="L25" s="4">
        <v>21526</v>
      </c>
      <c r="M25" s="4">
        <v>18112</v>
      </c>
      <c r="N25" s="4">
        <v>10748</v>
      </c>
      <c r="O25" s="4">
        <v>12271</v>
      </c>
      <c r="P25" s="4">
        <v>8238</v>
      </c>
      <c r="Q25" s="4">
        <v>4690</v>
      </c>
      <c r="R25" s="4">
        <v>2884</v>
      </c>
      <c r="S25" s="4">
        <v>91545</v>
      </c>
    </row>
    <row r="26" spans="1:19" x14ac:dyDescent="0.25">
      <c r="A26">
        <v>1</v>
      </c>
      <c r="B26" t="s">
        <v>13</v>
      </c>
      <c r="C26" s="3">
        <v>15</v>
      </c>
      <c r="D26">
        <v>24</v>
      </c>
      <c r="E26">
        <v>20</v>
      </c>
      <c r="F26" s="4" t="s">
        <v>150</v>
      </c>
      <c r="G26" s="4">
        <v>41652</v>
      </c>
      <c r="H26" s="4">
        <v>42025</v>
      </c>
      <c r="I26" s="4">
        <v>41117</v>
      </c>
      <c r="J26" s="4">
        <v>43070</v>
      </c>
      <c r="K26" s="4">
        <v>48707</v>
      </c>
      <c r="L26" s="4">
        <v>50619</v>
      </c>
      <c r="M26" s="4" t="s">
        <v>261</v>
      </c>
      <c r="N26" s="4" t="s">
        <v>261</v>
      </c>
      <c r="O26" s="4" t="s">
        <v>261</v>
      </c>
      <c r="P26" s="4" t="s">
        <v>261</v>
      </c>
      <c r="Q26" s="4" t="s">
        <v>261</v>
      </c>
      <c r="R26" s="4" t="s">
        <v>261</v>
      </c>
      <c r="S26" s="4">
        <v>42518</v>
      </c>
    </row>
    <row r="27" spans="1:19" x14ac:dyDescent="0.25">
      <c r="A27">
        <v>2</v>
      </c>
      <c r="B27" t="s">
        <v>13</v>
      </c>
      <c r="C27">
        <v>25</v>
      </c>
      <c r="D27">
        <v>29</v>
      </c>
      <c r="E27">
        <v>27</v>
      </c>
      <c r="F27" s="4" t="s">
        <v>15</v>
      </c>
      <c r="G27" s="4">
        <v>45641</v>
      </c>
      <c r="H27" s="4">
        <v>48375</v>
      </c>
      <c r="I27" s="4">
        <v>49233</v>
      </c>
      <c r="J27" s="4">
        <v>51422</v>
      </c>
      <c r="K27" s="4">
        <v>56708</v>
      </c>
      <c r="L27" s="4">
        <v>57698</v>
      </c>
      <c r="M27" s="4">
        <v>67301</v>
      </c>
      <c r="N27" s="4" t="s">
        <v>261</v>
      </c>
      <c r="O27" s="4" t="s">
        <v>261</v>
      </c>
      <c r="P27" s="4" t="s">
        <v>261</v>
      </c>
      <c r="Q27" s="4" t="s">
        <v>261</v>
      </c>
      <c r="R27" s="4" t="s">
        <v>261</v>
      </c>
      <c r="S27" s="4">
        <v>52473</v>
      </c>
    </row>
    <row r="28" spans="1:19" x14ac:dyDescent="0.25">
      <c r="A28">
        <v>3</v>
      </c>
      <c r="B28" t="s">
        <v>13</v>
      </c>
      <c r="C28">
        <v>30</v>
      </c>
      <c r="D28">
        <v>34</v>
      </c>
      <c r="E28">
        <v>32</v>
      </c>
      <c r="F28" s="4" t="s">
        <v>16</v>
      </c>
      <c r="G28" s="4">
        <v>52053</v>
      </c>
      <c r="H28" s="4">
        <v>55366</v>
      </c>
      <c r="I28" s="4">
        <v>60255</v>
      </c>
      <c r="J28" s="4">
        <v>57928</v>
      </c>
      <c r="K28" s="4">
        <v>60881</v>
      </c>
      <c r="L28" s="4">
        <v>62208</v>
      </c>
      <c r="M28" s="4">
        <v>64847</v>
      </c>
      <c r="N28" s="4">
        <v>68721</v>
      </c>
      <c r="O28" s="4" t="s">
        <v>261</v>
      </c>
      <c r="P28" s="4" t="s">
        <v>261</v>
      </c>
      <c r="Q28" s="4" t="s">
        <v>261</v>
      </c>
      <c r="R28" s="4" t="s">
        <v>261</v>
      </c>
      <c r="S28" s="4">
        <v>60796</v>
      </c>
    </row>
    <row r="29" spans="1:19" x14ac:dyDescent="0.25">
      <c r="A29">
        <v>4</v>
      </c>
      <c r="B29" t="s">
        <v>13</v>
      </c>
      <c r="C29">
        <v>35</v>
      </c>
      <c r="D29">
        <v>39</v>
      </c>
      <c r="E29">
        <v>37</v>
      </c>
      <c r="F29" s="4" t="s">
        <v>17</v>
      </c>
      <c r="G29" s="4">
        <v>56019</v>
      </c>
      <c r="H29" s="4">
        <v>62461</v>
      </c>
      <c r="I29" s="4">
        <v>65478</v>
      </c>
      <c r="J29" s="4">
        <v>67825</v>
      </c>
      <c r="K29" s="4">
        <v>62932</v>
      </c>
      <c r="L29" s="4">
        <v>64244</v>
      </c>
      <c r="M29" s="4">
        <v>69453</v>
      </c>
      <c r="N29" s="4">
        <v>76506</v>
      </c>
      <c r="O29" s="4">
        <v>81677</v>
      </c>
      <c r="P29" s="4" t="s">
        <v>261</v>
      </c>
      <c r="Q29" s="4" t="s">
        <v>261</v>
      </c>
      <c r="R29" s="4" t="s">
        <v>261</v>
      </c>
      <c r="S29" s="4">
        <v>66724</v>
      </c>
    </row>
    <row r="30" spans="1:19" x14ac:dyDescent="0.25">
      <c r="A30">
        <v>5</v>
      </c>
      <c r="B30" t="s">
        <v>13</v>
      </c>
      <c r="C30">
        <v>40</v>
      </c>
      <c r="D30">
        <v>44</v>
      </c>
      <c r="E30">
        <v>42</v>
      </c>
      <c r="F30" s="4" t="s">
        <v>18</v>
      </c>
      <c r="G30" s="4">
        <v>57014</v>
      </c>
      <c r="H30" s="4">
        <v>60065</v>
      </c>
      <c r="I30" s="4">
        <v>64347</v>
      </c>
      <c r="J30" s="4">
        <v>64759</v>
      </c>
      <c r="K30" s="4">
        <v>65158</v>
      </c>
      <c r="L30" s="4">
        <v>65428</v>
      </c>
      <c r="M30" s="4">
        <v>71747</v>
      </c>
      <c r="N30" s="4">
        <v>80339</v>
      </c>
      <c r="O30" s="4">
        <v>82549</v>
      </c>
      <c r="P30" s="4">
        <v>84190</v>
      </c>
      <c r="Q30" s="4" t="s">
        <v>261</v>
      </c>
      <c r="R30" s="4" t="s">
        <v>261</v>
      </c>
      <c r="S30" s="4">
        <v>72216</v>
      </c>
    </row>
    <row r="31" spans="1:19" x14ac:dyDescent="0.25">
      <c r="A31">
        <v>6</v>
      </c>
      <c r="B31" t="s">
        <v>13</v>
      </c>
      <c r="C31">
        <v>45</v>
      </c>
      <c r="D31">
        <v>49</v>
      </c>
      <c r="E31">
        <v>47</v>
      </c>
      <c r="F31" s="4" t="s">
        <v>19</v>
      </c>
      <c r="G31" s="4">
        <v>53442</v>
      </c>
      <c r="H31" s="4">
        <v>53652</v>
      </c>
      <c r="I31" s="4">
        <v>65812</v>
      </c>
      <c r="J31" s="4">
        <v>63480</v>
      </c>
      <c r="K31" s="4">
        <v>62776</v>
      </c>
      <c r="L31" s="4">
        <v>61770</v>
      </c>
      <c r="M31" s="4">
        <v>68240</v>
      </c>
      <c r="N31" s="4">
        <v>78678</v>
      </c>
      <c r="O31" s="4">
        <v>86333</v>
      </c>
      <c r="P31" s="4">
        <v>83835</v>
      </c>
      <c r="Q31" s="4">
        <v>91888</v>
      </c>
      <c r="R31" s="4" t="s">
        <v>261</v>
      </c>
      <c r="S31" s="4">
        <v>75120</v>
      </c>
    </row>
    <row r="32" spans="1:19" x14ac:dyDescent="0.25">
      <c r="A32">
        <v>7</v>
      </c>
      <c r="B32" t="s">
        <v>13</v>
      </c>
      <c r="C32">
        <v>50</v>
      </c>
      <c r="D32">
        <v>54</v>
      </c>
      <c r="E32">
        <v>52</v>
      </c>
      <c r="F32" s="4" t="s">
        <v>20</v>
      </c>
      <c r="G32" s="4">
        <v>60160</v>
      </c>
      <c r="H32" s="4">
        <v>55288</v>
      </c>
      <c r="I32" s="4">
        <v>69227</v>
      </c>
      <c r="J32" s="4">
        <v>62189</v>
      </c>
      <c r="K32" s="4">
        <v>58006</v>
      </c>
      <c r="L32" s="4">
        <v>58893</v>
      </c>
      <c r="M32" s="4">
        <v>66014</v>
      </c>
      <c r="N32" s="4">
        <v>77589</v>
      </c>
      <c r="O32" s="4">
        <v>82585</v>
      </c>
      <c r="P32" s="4">
        <v>90871</v>
      </c>
      <c r="Q32" s="4">
        <v>93520</v>
      </c>
      <c r="R32" s="4">
        <v>92712</v>
      </c>
      <c r="S32" s="4">
        <v>77354</v>
      </c>
    </row>
    <row r="33" spans="1:25" x14ac:dyDescent="0.25">
      <c r="A33">
        <v>8</v>
      </c>
      <c r="B33" t="s">
        <v>13</v>
      </c>
      <c r="C33">
        <v>55</v>
      </c>
      <c r="D33">
        <v>59</v>
      </c>
      <c r="E33">
        <v>57</v>
      </c>
      <c r="F33" s="4" t="s">
        <v>21</v>
      </c>
      <c r="G33" s="4">
        <v>55776</v>
      </c>
      <c r="H33" s="4">
        <v>58458</v>
      </c>
      <c r="I33" s="4">
        <v>62827</v>
      </c>
      <c r="J33" s="4">
        <v>72398</v>
      </c>
      <c r="K33" s="4">
        <v>64231</v>
      </c>
      <c r="L33" s="4">
        <v>59905</v>
      </c>
      <c r="M33" s="4">
        <v>65023</v>
      </c>
      <c r="N33" s="4">
        <v>73285</v>
      </c>
      <c r="O33" s="4">
        <v>76252</v>
      </c>
      <c r="P33" s="4">
        <v>88376</v>
      </c>
      <c r="Q33" s="4">
        <v>85992</v>
      </c>
      <c r="R33" s="4">
        <v>77795</v>
      </c>
      <c r="S33" s="4">
        <v>75130</v>
      </c>
    </row>
    <row r="34" spans="1:25" x14ac:dyDescent="0.25">
      <c r="A34">
        <v>9</v>
      </c>
      <c r="B34" t="s">
        <v>13</v>
      </c>
      <c r="C34">
        <v>60</v>
      </c>
      <c r="D34">
        <v>64</v>
      </c>
      <c r="E34">
        <v>62</v>
      </c>
      <c r="F34" s="4" t="s">
        <v>22</v>
      </c>
      <c r="G34" s="4">
        <v>66720</v>
      </c>
      <c r="H34" s="4">
        <v>66602</v>
      </c>
      <c r="I34" s="4">
        <v>64660</v>
      </c>
      <c r="J34" s="4">
        <v>70492</v>
      </c>
      <c r="K34" s="4">
        <v>61399</v>
      </c>
      <c r="L34" s="4">
        <v>61891</v>
      </c>
      <c r="M34" s="4">
        <v>64134</v>
      </c>
      <c r="N34" s="4">
        <v>70038</v>
      </c>
      <c r="O34" s="4">
        <v>73917</v>
      </c>
      <c r="P34" s="4">
        <v>81185</v>
      </c>
      <c r="Q34" s="4">
        <v>83754</v>
      </c>
      <c r="R34" s="4">
        <v>77321</v>
      </c>
      <c r="S34" s="4">
        <v>73179</v>
      </c>
    </row>
    <row r="35" spans="1:25" x14ac:dyDescent="0.25">
      <c r="A35">
        <v>10</v>
      </c>
      <c r="B35" t="s">
        <v>13</v>
      </c>
      <c r="C35">
        <v>65</v>
      </c>
      <c r="D35" s="3">
        <v>69</v>
      </c>
      <c r="E35">
        <v>67</v>
      </c>
      <c r="F35" s="4" t="s">
        <v>259</v>
      </c>
      <c r="G35" s="4">
        <v>91013</v>
      </c>
      <c r="H35" s="4">
        <v>87056</v>
      </c>
      <c r="I35" s="4">
        <v>57260</v>
      </c>
      <c r="J35" s="4">
        <v>74094</v>
      </c>
      <c r="K35" s="4">
        <v>82229</v>
      </c>
      <c r="L35" s="4">
        <v>67117</v>
      </c>
      <c r="M35" s="4">
        <v>65304</v>
      </c>
      <c r="N35" s="4">
        <v>68995</v>
      </c>
      <c r="O35" s="4">
        <v>66414</v>
      </c>
      <c r="P35" s="4">
        <v>77080</v>
      </c>
      <c r="Q35" s="4">
        <v>85126</v>
      </c>
      <c r="R35" s="4">
        <v>80570</v>
      </c>
      <c r="S35" s="4">
        <v>71665</v>
      </c>
    </row>
    <row r="36" spans="1:25" x14ac:dyDescent="0.25">
      <c r="A36">
        <v>11</v>
      </c>
      <c r="B36" t="s">
        <v>13</v>
      </c>
      <c r="E36" t="s">
        <v>10</v>
      </c>
      <c r="F36" s="4" t="s">
        <v>262</v>
      </c>
      <c r="G36" s="4">
        <v>51193</v>
      </c>
      <c r="H36" s="4">
        <v>54856</v>
      </c>
      <c r="I36" s="4">
        <v>60044</v>
      </c>
      <c r="J36" s="4">
        <v>60270</v>
      </c>
      <c r="K36" s="4">
        <v>61488</v>
      </c>
      <c r="L36" s="4">
        <v>62373</v>
      </c>
      <c r="M36" s="4">
        <v>68079</v>
      </c>
      <c r="N36" s="4">
        <v>76711</v>
      </c>
      <c r="O36" s="4">
        <v>80566</v>
      </c>
      <c r="P36" s="4">
        <v>86595</v>
      </c>
      <c r="Q36" s="4">
        <v>87698</v>
      </c>
      <c r="R36" s="4">
        <v>78759</v>
      </c>
      <c r="S36" s="4">
        <v>70873</v>
      </c>
    </row>
    <row r="41" spans="1:25" x14ac:dyDescent="0.25">
      <c r="L41" s="48" t="s">
        <v>220</v>
      </c>
    </row>
    <row r="42" spans="1:25" x14ac:dyDescent="0.25">
      <c r="L42" s="48" t="s">
        <v>221</v>
      </c>
    </row>
    <row r="43" spans="1:25" x14ac:dyDescent="0.25">
      <c r="L43" s="49"/>
      <c r="M43" s="229"/>
      <c r="N43" s="229"/>
      <c r="O43" s="229"/>
      <c r="P43" s="229"/>
      <c r="Q43" s="229"/>
      <c r="R43" s="231" t="s">
        <v>222</v>
      </c>
      <c r="S43" s="231"/>
      <c r="T43" s="229"/>
      <c r="U43" s="229"/>
      <c r="V43" s="229"/>
      <c r="W43" s="229"/>
      <c r="X43" s="229"/>
      <c r="Y43" s="230" t="s">
        <v>223</v>
      </c>
    </row>
    <row r="44" spans="1:25" x14ac:dyDescent="0.25">
      <c r="L44" s="50" t="s">
        <v>224</v>
      </c>
      <c r="M44" s="229"/>
      <c r="N44" s="229"/>
      <c r="O44" s="229"/>
      <c r="P44" s="229"/>
      <c r="Q44" s="229"/>
      <c r="R44" s="231"/>
      <c r="S44" s="231"/>
      <c r="T44" s="229"/>
      <c r="U44" s="229"/>
      <c r="V44" s="229"/>
      <c r="W44" s="229"/>
      <c r="X44" s="229"/>
      <c r="Y44" s="230"/>
    </row>
    <row r="45" spans="1:25" x14ac:dyDescent="0.25">
      <c r="L45" s="51"/>
      <c r="M45" s="229"/>
      <c r="N45" s="229"/>
      <c r="O45" s="229"/>
      <c r="P45" s="229"/>
      <c r="Q45" s="229"/>
      <c r="R45" s="231"/>
      <c r="S45" s="231"/>
      <c r="T45" s="229"/>
      <c r="U45" s="229"/>
      <c r="V45" s="229"/>
      <c r="W45" s="229"/>
      <c r="X45" s="229"/>
      <c r="Y45" s="230"/>
    </row>
    <row r="46" spans="1:25" ht="16.5" x14ac:dyDescent="0.25">
      <c r="L46" s="52" t="s">
        <v>225</v>
      </c>
      <c r="M46" s="53" t="s">
        <v>226</v>
      </c>
      <c r="N46" s="53" t="s">
        <v>227</v>
      </c>
      <c r="O46" s="53" t="s">
        <v>228</v>
      </c>
      <c r="P46" s="53" t="s">
        <v>229</v>
      </c>
      <c r="Q46" s="53" t="s">
        <v>230</v>
      </c>
      <c r="R46" s="54" t="s">
        <v>231</v>
      </c>
      <c r="S46" s="54" t="s">
        <v>232</v>
      </c>
      <c r="T46" s="54" t="s">
        <v>233</v>
      </c>
      <c r="U46" s="53" t="s">
        <v>234</v>
      </c>
      <c r="V46" s="55" t="s">
        <v>235</v>
      </c>
      <c r="W46" s="55" t="s">
        <v>236</v>
      </c>
      <c r="X46" s="53" t="s">
        <v>237</v>
      </c>
      <c r="Y46" s="230"/>
    </row>
    <row r="47" spans="1:25" x14ac:dyDescent="0.25">
      <c r="L47" s="56" t="s">
        <v>238</v>
      </c>
      <c r="M47" s="57">
        <v>315</v>
      </c>
      <c r="N47" s="57">
        <v>118</v>
      </c>
      <c r="O47" s="57">
        <v>44</v>
      </c>
      <c r="P47" s="57">
        <v>59</v>
      </c>
      <c r="Q47" s="57">
        <v>32</v>
      </c>
      <c r="R47" s="57">
        <v>20</v>
      </c>
      <c r="S47" s="57">
        <v>0</v>
      </c>
      <c r="T47" s="57">
        <v>0</v>
      </c>
      <c r="U47" s="57">
        <v>0</v>
      </c>
      <c r="V47" s="57">
        <v>0</v>
      </c>
      <c r="W47" s="58">
        <v>0</v>
      </c>
      <c r="X47" s="57">
        <v>0</v>
      </c>
      <c r="Y47" s="59">
        <v>588</v>
      </c>
    </row>
    <row r="48" spans="1:25" x14ac:dyDescent="0.25">
      <c r="L48" s="60" t="s">
        <v>235</v>
      </c>
      <c r="M48" s="61">
        <v>1035</v>
      </c>
      <c r="N48" s="62">
        <v>656</v>
      </c>
      <c r="O48" s="62">
        <v>346</v>
      </c>
      <c r="P48" s="62">
        <v>387</v>
      </c>
      <c r="Q48" s="62">
        <v>572</v>
      </c>
      <c r="R48" s="61">
        <v>1617</v>
      </c>
      <c r="S48" s="62">
        <v>28</v>
      </c>
      <c r="T48" s="62">
        <v>0</v>
      </c>
      <c r="U48" s="62">
        <v>0</v>
      </c>
      <c r="V48" s="62">
        <v>0</v>
      </c>
      <c r="W48" s="63">
        <v>0</v>
      </c>
      <c r="X48" s="62">
        <v>0</v>
      </c>
      <c r="Y48" s="64">
        <v>4641</v>
      </c>
    </row>
    <row r="49" spans="12:25" x14ac:dyDescent="0.25">
      <c r="L49" s="60" t="s">
        <v>236</v>
      </c>
      <c r="M49" s="62">
        <v>754</v>
      </c>
      <c r="N49" s="62">
        <v>608</v>
      </c>
      <c r="O49" s="62">
        <v>413</v>
      </c>
      <c r="P49" s="62">
        <v>477</v>
      </c>
      <c r="Q49" s="62">
        <v>930</v>
      </c>
      <c r="R49" s="61">
        <v>5070</v>
      </c>
      <c r="S49" s="62">
        <v>958</v>
      </c>
      <c r="T49" s="62">
        <v>46</v>
      </c>
      <c r="U49" s="62">
        <v>0</v>
      </c>
      <c r="V49" s="62">
        <v>0</v>
      </c>
      <c r="W49" s="63">
        <v>0</v>
      </c>
      <c r="X49" s="62">
        <v>0</v>
      </c>
      <c r="Y49" s="64">
        <v>9256</v>
      </c>
    </row>
    <row r="50" spans="12:25" x14ac:dyDescent="0.25">
      <c r="L50" s="60" t="s">
        <v>239</v>
      </c>
      <c r="M50" s="62">
        <v>429</v>
      </c>
      <c r="N50" s="62">
        <v>360</v>
      </c>
      <c r="O50" s="62">
        <v>277</v>
      </c>
      <c r="P50" s="62">
        <v>303</v>
      </c>
      <c r="Q50" s="62">
        <v>650</v>
      </c>
      <c r="R50" s="61">
        <v>4485</v>
      </c>
      <c r="S50" s="61">
        <v>3847</v>
      </c>
      <c r="T50" s="62">
        <v>846</v>
      </c>
      <c r="U50" s="62">
        <v>64</v>
      </c>
      <c r="V50" s="62">
        <v>0</v>
      </c>
      <c r="W50" s="63">
        <v>0</v>
      </c>
      <c r="X50" s="62">
        <v>0</v>
      </c>
      <c r="Y50" s="64">
        <v>11261</v>
      </c>
    </row>
    <row r="51" spans="12:25" x14ac:dyDescent="0.25">
      <c r="L51" s="60" t="s">
        <v>240</v>
      </c>
      <c r="M51" s="62">
        <v>299</v>
      </c>
      <c r="N51" s="62">
        <v>255</v>
      </c>
      <c r="O51" s="62">
        <v>197</v>
      </c>
      <c r="P51" s="62">
        <v>195</v>
      </c>
      <c r="Q51" s="62">
        <v>457</v>
      </c>
      <c r="R51" s="61">
        <v>3264</v>
      </c>
      <c r="S51" s="61">
        <v>4080</v>
      </c>
      <c r="T51" s="61">
        <v>2750</v>
      </c>
      <c r="U51" s="61">
        <v>1375</v>
      </c>
      <c r="V51" s="62">
        <v>116</v>
      </c>
      <c r="W51" s="63">
        <v>0</v>
      </c>
      <c r="X51" s="62">
        <v>0</v>
      </c>
      <c r="Y51" s="64">
        <v>12988</v>
      </c>
    </row>
    <row r="52" spans="12:25" x14ac:dyDescent="0.25">
      <c r="L52" s="60" t="s">
        <v>241</v>
      </c>
      <c r="M52" s="62">
        <v>210</v>
      </c>
      <c r="N52" s="62">
        <v>178</v>
      </c>
      <c r="O52" s="62">
        <v>124</v>
      </c>
      <c r="P52" s="62">
        <v>131</v>
      </c>
      <c r="Q52" s="62">
        <v>351</v>
      </c>
      <c r="R52" s="61">
        <v>2309</v>
      </c>
      <c r="S52" s="61">
        <v>2963</v>
      </c>
      <c r="T52" s="61">
        <v>2449</v>
      </c>
      <c r="U52" s="61">
        <v>3695</v>
      </c>
      <c r="V52" s="61">
        <v>1580</v>
      </c>
      <c r="W52" s="63">
        <v>160</v>
      </c>
      <c r="X52" s="62">
        <v>0</v>
      </c>
      <c r="Y52" s="64">
        <v>14150</v>
      </c>
    </row>
    <row r="53" spans="12:25" x14ac:dyDescent="0.25">
      <c r="L53" s="60" t="s">
        <v>242</v>
      </c>
      <c r="M53" s="62">
        <v>201</v>
      </c>
      <c r="N53" s="62">
        <v>167</v>
      </c>
      <c r="O53" s="62">
        <v>105</v>
      </c>
      <c r="P53" s="62">
        <v>123</v>
      </c>
      <c r="Q53" s="62">
        <v>264</v>
      </c>
      <c r="R53" s="61">
        <v>1934</v>
      </c>
      <c r="S53" s="61">
        <v>2338</v>
      </c>
      <c r="T53" s="61">
        <v>1724</v>
      </c>
      <c r="U53" s="61">
        <v>2895</v>
      </c>
      <c r="V53" s="61">
        <v>2868</v>
      </c>
      <c r="W53" s="65">
        <v>1295</v>
      </c>
      <c r="X53" s="62">
        <v>126</v>
      </c>
      <c r="Y53" s="64">
        <v>14040</v>
      </c>
    </row>
    <row r="54" spans="12:25" x14ac:dyDescent="0.25">
      <c r="L54" s="60" t="s">
        <v>243</v>
      </c>
      <c r="M54" s="62">
        <v>108</v>
      </c>
      <c r="N54" s="62">
        <v>111</v>
      </c>
      <c r="O54" s="62">
        <v>97</v>
      </c>
      <c r="P54" s="62">
        <v>79</v>
      </c>
      <c r="Q54" s="62">
        <v>209</v>
      </c>
      <c r="R54" s="61">
        <v>1442</v>
      </c>
      <c r="S54" s="61">
        <v>1858</v>
      </c>
      <c r="T54" s="61">
        <v>1378</v>
      </c>
      <c r="U54" s="61">
        <v>1997</v>
      </c>
      <c r="V54" s="61">
        <v>2014</v>
      </c>
      <c r="W54" s="65">
        <v>1809</v>
      </c>
      <c r="X54" s="62">
        <v>878</v>
      </c>
      <c r="Y54" s="64">
        <v>11980</v>
      </c>
    </row>
    <row r="55" spans="12:25" x14ac:dyDescent="0.25">
      <c r="L55" s="60" t="s">
        <v>244</v>
      </c>
      <c r="M55" s="62">
        <v>52</v>
      </c>
      <c r="N55" s="62">
        <v>58</v>
      </c>
      <c r="O55" s="62">
        <v>50</v>
      </c>
      <c r="P55" s="62">
        <v>53</v>
      </c>
      <c r="Q55" s="62">
        <v>123</v>
      </c>
      <c r="R55" s="62">
        <v>882</v>
      </c>
      <c r="S55" s="61">
        <v>1228</v>
      </c>
      <c r="T55" s="62">
        <v>919</v>
      </c>
      <c r="U55" s="61">
        <v>1390</v>
      </c>
      <c r="V55" s="61">
        <v>1117</v>
      </c>
      <c r="W55" s="65">
        <v>1060</v>
      </c>
      <c r="X55" s="61">
        <v>1329</v>
      </c>
      <c r="Y55" s="64">
        <v>8261</v>
      </c>
    </row>
    <row r="56" spans="12:25" x14ac:dyDescent="0.25">
      <c r="L56" s="66" t="s">
        <v>245</v>
      </c>
      <c r="M56" s="67">
        <v>18</v>
      </c>
      <c r="N56" s="67">
        <v>14</v>
      </c>
      <c r="O56" s="67">
        <v>17</v>
      </c>
      <c r="P56" s="67">
        <v>17</v>
      </c>
      <c r="Q56" s="67">
        <v>48</v>
      </c>
      <c r="R56" s="67">
        <v>503</v>
      </c>
      <c r="S56" s="67">
        <v>812</v>
      </c>
      <c r="T56" s="67">
        <v>636</v>
      </c>
      <c r="U56" s="67">
        <v>855</v>
      </c>
      <c r="V56" s="67">
        <v>543</v>
      </c>
      <c r="W56" s="68">
        <v>366</v>
      </c>
      <c r="X56" s="67">
        <v>551</v>
      </c>
      <c r="Y56" s="69">
        <v>4380</v>
      </c>
    </row>
    <row r="57" spans="12:25" ht="16.5" x14ac:dyDescent="0.25">
      <c r="L57" s="70" t="s">
        <v>246</v>
      </c>
      <c r="M57" s="71">
        <v>3421</v>
      </c>
      <c r="N57" s="71">
        <v>2525</v>
      </c>
      <c r="O57" s="71">
        <v>1670</v>
      </c>
      <c r="P57" s="71">
        <v>1824</v>
      </c>
      <c r="Q57" s="71">
        <v>3636</v>
      </c>
      <c r="R57" s="71">
        <v>21526</v>
      </c>
      <c r="S57" s="71">
        <v>18112</v>
      </c>
      <c r="T57" s="71">
        <v>10748</v>
      </c>
      <c r="U57" s="71">
        <v>12271</v>
      </c>
      <c r="V57" s="71">
        <v>8238</v>
      </c>
      <c r="W57" s="72">
        <v>4690</v>
      </c>
      <c r="X57" s="71">
        <v>2884</v>
      </c>
      <c r="Y57" s="73">
        <v>91545</v>
      </c>
    </row>
    <row r="61" spans="12:25" x14ac:dyDescent="0.25">
      <c r="L61" s="74" t="s">
        <v>247</v>
      </c>
    </row>
    <row r="62" spans="12:25" x14ac:dyDescent="0.25">
      <c r="L62" s="49"/>
      <c r="M62" s="49"/>
      <c r="N62" s="49"/>
      <c r="O62" s="49"/>
      <c r="P62" s="49"/>
      <c r="Q62" s="49"/>
      <c r="R62" s="232" t="s">
        <v>222</v>
      </c>
      <c r="S62" s="232"/>
      <c r="T62" s="49"/>
      <c r="U62" s="49"/>
      <c r="V62" s="49"/>
      <c r="W62" s="49"/>
      <c r="X62" s="49"/>
      <c r="Y62" s="60" t="s">
        <v>248</v>
      </c>
    </row>
    <row r="63" spans="12:25" ht="16.5" x14ac:dyDescent="0.25">
      <c r="L63" s="75" t="s">
        <v>225</v>
      </c>
      <c r="M63" s="55" t="s">
        <v>226</v>
      </c>
      <c r="N63" s="76" t="s">
        <v>227</v>
      </c>
      <c r="O63" s="76" t="s">
        <v>228</v>
      </c>
      <c r="P63" s="76" t="s">
        <v>229</v>
      </c>
      <c r="Q63" s="76" t="s">
        <v>230</v>
      </c>
      <c r="R63" s="54" t="s">
        <v>231</v>
      </c>
      <c r="S63" s="54" t="s">
        <v>232</v>
      </c>
      <c r="T63" s="54" t="s">
        <v>233</v>
      </c>
      <c r="U63" s="53" t="s">
        <v>234</v>
      </c>
      <c r="V63" s="55" t="s">
        <v>235</v>
      </c>
      <c r="W63" s="55" t="s">
        <v>236</v>
      </c>
      <c r="X63" s="53" t="s">
        <v>237</v>
      </c>
      <c r="Y63" s="77" t="s">
        <v>249</v>
      </c>
    </row>
    <row r="64" spans="12:25" x14ac:dyDescent="0.25">
      <c r="L64" s="78" t="s">
        <v>238</v>
      </c>
      <c r="M64" s="79">
        <v>41652</v>
      </c>
      <c r="N64" s="80">
        <v>42025</v>
      </c>
      <c r="O64" s="80">
        <v>41117</v>
      </c>
      <c r="P64" s="80">
        <v>43070</v>
      </c>
      <c r="Q64" s="80">
        <v>48707</v>
      </c>
      <c r="R64" s="79">
        <v>50619</v>
      </c>
      <c r="S64" s="78" t="s">
        <v>250</v>
      </c>
      <c r="T64" s="78" t="s">
        <v>250</v>
      </c>
      <c r="U64" s="56" t="s">
        <v>250</v>
      </c>
      <c r="V64" s="56" t="s">
        <v>250</v>
      </c>
      <c r="W64" s="56" t="s">
        <v>250</v>
      </c>
      <c r="X64" s="78" t="s">
        <v>250</v>
      </c>
      <c r="Y64" s="81">
        <v>42518</v>
      </c>
    </row>
    <row r="65" spans="12:25" x14ac:dyDescent="0.25">
      <c r="L65" s="82" t="s">
        <v>235</v>
      </c>
      <c r="M65" s="61">
        <v>45641</v>
      </c>
      <c r="N65" s="83">
        <v>48375</v>
      </c>
      <c r="O65" s="83">
        <v>49233</v>
      </c>
      <c r="P65" s="83">
        <v>51422</v>
      </c>
      <c r="Q65" s="83">
        <v>56708</v>
      </c>
      <c r="R65" s="61">
        <v>57698</v>
      </c>
      <c r="S65" s="61">
        <v>67301</v>
      </c>
      <c r="T65" s="84" t="s">
        <v>250</v>
      </c>
      <c r="U65" s="85" t="s">
        <v>250</v>
      </c>
      <c r="V65" s="85" t="s">
        <v>250</v>
      </c>
      <c r="W65" s="85" t="s">
        <v>250</v>
      </c>
      <c r="X65" s="84" t="s">
        <v>250</v>
      </c>
      <c r="Y65" s="64">
        <v>52473</v>
      </c>
    </row>
    <row r="66" spans="12:25" x14ac:dyDescent="0.25">
      <c r="L66" s="82" t="s">
        <v>236</v>
      </c>
      <c r="M66" s="61">
        <v>52053</v>
      </c>
      <c r="N66" s="83">
        <v>55366</v>
      </c>
      <c r="O66" s="83">
        <v>60255</v>
      </c>
      <c r="P66" s="83">
        <v>57928</v>
      </c>
      <c r="Q66" s="83">
        <v>60881</v>
      </c>
      <c r="R66" s="61">
        <v>62208</v>
      </c>
      <c r="S66" s="61">
        <v>64847</v>
      </c>
      <c r="T66" s="61">
        <v>68721</v>
      </c>
      <c r="U66" s="85" t="s">
        <v>250</v>
      </c>
      <c r="V66" s="85" t="s">
        <v>250</v>
      </c>
      <c r="W66" s="85" t="s">
        <v>250</v>
      </c>
      <c r="X66" s="84" t="s">
        <v>250</v>
      </c>
      <c r="Y66" s="64">
        <v>60796</v>
      </c>
    </row>
    <row r="67" spans="12:25" x14ac:dyDescent="0.25">
      <c r="L67" s="82" t="s">
        <v>239</v>
      </c>
      <c r="M67" s="61">
        <v>56019</v>
      </c>
      <c r="N67" s="83">
        <v>62461</v>
      </c>
      <c r="O67" s="83">
        <v>65478</v>
      </c>
      <c r="P67" s="83">
        <v>67825</v>
      </c>
      <c r="Q67" s="83">
        <v>62932</v>
      </c>
      <c r="R67" s="61">
        <v>64244</v>
      </c>
      <c r="S67" s="61">
        <v>69453</v>
      </c>
      <c r="T67" s="61">
        <v>76506</v>
      </c>
      <c r="U67" s="61">
        <v>81677</v>
      </c>
      <c r="V67" s="85" t="s">
        <v>250</v>
      </c>
      <c r="W67" s="85" t="s">
        <v>250</v>
      </c>
      <c r="X67" s="84" t="s">
        <v>250</v>
      </c>
      <c r="Y67" s="64">
        <v>66724</v>
      </c>
    </row>
    <row r="68" spans="12:25" x14ac:dyDescent="0.25">
      <c r="L68" s="82" t="s">
        <v>240</v>
      </c>
      <c r="M68" s="61">
        <v>57014</v>
      </c>
      <c r="N68" s="83">
        <v>60065</v>
      </c>
      <c r="O68" s="83">
        <v>64347</v>
      </c>
      <c r="P68" s="83">
        <v>64759</v>
      </c>
      <c r="Q68" s="83">
        <v>65158</v>
      </c>
      <c r="R68" s="61">
        <v>65428</v>
      </c>
      <c r="S68" s="61">
        <v>71747</v>
      </c>
      <c r="T68" s="61">
        <v>80339</v>
      </c>
      <c r="U68" s="61">
        <v>82549</v>
      </c>
      <c r="V68" s="61">
        <v>84190</v>
      </c>
      <c r="W68" s="85" t="s">
        <v>250</v>
      </c>
      <c r="X68" s="84" t="s">
        <v>250</v>
      </c>
      <c r="Y68" s="64">
        <v>72216</v>
      </c>
    </row>
    <row r="69" spans="12:25" x14ac:dyDescent="0.25">
      <c r="L69" s="82" t="s">
        <v>241</v>
      </c>
      <c r="M69" s="61">
        <v>53442</v>
      </c>
      <c r="N69" s="83">
        <v>53652</v>
      </c>
      <c r="O69" s="83">
        <v>65812</v>
      </c>
      <c r="P69" s="83">
        <v>63480</v>
      </c>
      <c r="Q69" s="83">
        <v>62776</v>
      </c>
      <c r="R69" s="61">
        <v>61770</v>
      </c>
      <c r="S69" s="61">
        <v>68240</v>
      </c>
      <c r="T69" s="61">
        <v>78678</v>
      </c>
      <c r="U69" s="61">
        <v>86333</v>
      </c>
      <c r="V69" s="61">
        <v>83835</v>
      </c>
      <c r="W69" s="65">
        <v>91888</v>
      </c>
      <c r="X69" s="84" t="s">
        <v>250</v>
      </c>
      <c r="Y69" s="64">
        <v>75120</v>
      </c>
    </row>
    <row r="70" spans="12:25" x14ac:dyDescent="0.25">
      <c r="L70" s="82" t="s">
        <v>242</v>
      </c>
      <c r="M70" s="61">
        <v>60160</v>
      </c>
      <c r="N70" s="83">
        <v>55288</v>
      </c>
      <c r="O70" s="83">
        <v>69227</v>
      </c>
      <c r="P70" s="83">
        <v>62189</v>
      </c>
      <c r="Q70" s="83">
        <v>58006</v>
      </c>
      <c r="R70" s="61">
        <v>58893</v>
      </c>
      <c r="S70" s="61">
        <v>66014</v>
      </c>
      <c r="T70" s="61">
        <v>77589</v>
      </c>
      <c r="U70" s="61">
        <v>82585</v>
      </c>
      <c r="V70" s="61">
        <v>90871</v>
      </c>
      <c r="W70" s="65">
        <v>93520</v>
      </c>
      <c r="X70" s="61">
        <v>92712</v>
      </c>
      <c r="Y70" s="64">
        <v>77354</v>
      </c>
    </row>
    <row r="71" spans="12:25" x14ac:dyDescent="0.25">
      <c r="L71" s="82" t="s">
        <v>243</v>
      </c>
      <c r="M71" s="61">
        <v>55776</v>
      </c>
      <c r="N71" s="83">
        <v>58458</v>
      </c>
      <c r="O71" s="83">
        <v>62827</v>
      </c>
      <c r="P71" s="83">
        <v>72398</v>
      </c>
      <c r="Q71" s="83">
        <v>64231</v>
      </c>
      <c r="R71" s="61">
        <v>59905</v>
      </c>
      <c r="S71" s="61">
        <v>65023</v>
      </c>
      <c r="T71" s="61">
        <v>73285</v>
      </c>
      <c r="U71" s="61">
        <v>76252</v>
      </c>
      <c r="V71" s="61">
        <v>88376</v>
      </c>
      <c r="W71" s="65">
        <v>85992</v>
      </c>
      <c r="X71" s="61">
        <v>77795</v>
      </c>
      <c r="Y71" s="64">
        <v>75130</v>
      </c>
    </row>
    <row r="72" spans="12:25" x14ac:dyDescent="0.25">
      <c r="L72" s="82" t="s">
        <v>244</v>
      </c>
      <c r="M72" s="61">
        <v>66720</v>
      </c>
      <c r="N72" s="83">
        <v>66602</v>
      </c>
      <c r="O72" s="83">
        <v>64660</v>
      </c>
      <c r="P72" s="83">
        <v>70492</v>
      </c>
      <c r="Q72" s="83">
        <v>61399</v>
      </c>
      <c r="R72" s="61">
        <v>61891</v>
      </c>
      <c r="S72" s="61">
        <v>64134</v>
      </c>
      <c r="T72" s="61">
        <v>70038</v>
      </c>
      <c r="U72" s="61">
        <v>73917</v>
      </c>
      <c r="V72" s="61">
        <v>81185</v>
      </c>
      <c r="W72" s="65">
        <v>83754</v>
      </c>
      <c r="X72" s="61">
        <v>77321</v>
      </c>
      <c r="Y72" s="64">
        <v>73179</v>
      </c>
    </row>
    <row r="73" spans="12:25" x14ac:dyDescent="0.25">
      <c r="L73" s="86" t="s">
        <v>245</v>
      </c>
      <c r="M73" s="87">
        <v>91013</v>
      </c>
      <c r="N73" s="88">
        <v>87056</v>
      </c>
      <c r="O73" s="88">
        <v>57260</v>
      </c>
      <c r="P73" s="88">
        <v>74094</v>
      </c>
      <c r="Q73" s="88">
        <v>82229</v>
      </c>
      <c r="R73" s="87">
        <v>67117</v>
      </c>
      <c r="S73" s="87">
        <v>65304</v>
      </c>
      <c r="T73" s="87">
        <v>68995</v>
      </c>
      <c r="U73" s="87">
        <v>66414</v>
      </c>
      <c r="V73" s="87">
        <v>77080</v>
      </c>
      <c r="W73" s="89">
        <v>85126</v>
      </c>
      <c r="X73" s="87">
        <v>80570</v>
      </c>
      <c r="Y73" s="69">
        <v>71665</v>
      </c>
    </row>
    <row r="74" spans="12:25" x14ac:dyDescent="0.25">
      <c r="L74" s="90" t="s">
        <v>251</v>
      </c>
      <c r="M74" s="79">
        <v>51193</v>
      </c>
      <c r="N74" s="80">
        <v>54856</v>
      </c>
      <c r="O74" s="80">
        <v>60044</v>
      </c>
      <c r="P74" s="80">
        <v>60270</v>
      </c>
      <c r="Q74" s="80">
        <v>61488</v>
      </c>
      <c r="R74" s="79">
        <v>62373</v>
      </c>
      <c r="S74" s="79">
        <v>68079</v>
      </c>
      <c r="T74" s="79">
        <v>76711</v>
      </c>
      <c r="U74" s="79">
        <v>80566</v>
      </c>
      <c r="V74" s="79">
        <v>86595</v>
      </c>
      <c r="W74" s="91">
        <v>87698</v>
      </c>
      <c r="X74" s="79">
        <v>78759</v>
      </c>
      <c r="Y74" s="81">
        <v>70873</v>
      </c>
    </row>
    <row r="75" spans="12:25" x14ac:dyDescent="0.25">
      <c r="L75" s="92" t="s">
        <v>252</v>
      </c>
      <c r="M75" s="93"/>
      <c r="N75" s="93"/>
      <c r="O75" s="93"/>
      <c r="P75" s="93"/>
      <c r="Q75" s="93"/>
      <c r="R75" s="93"/>
      <c r="S75" s="93"/>
      <c r="T75" s="93"/>
      <c r="U75" s="93"/>
      <c r="V75" s="93"/>
      <c r="W75" s="93"/>
      <c r="X75" s="93"/>
      <c r="Y75" s="93"/>
    </row>
  </sheetData>
  <mergeCells count="13">
    <mergeCell ref="R62:S62"/>
    <mergeCell ref="T43:T45"/>
    <mergeCell ref="U43:U45"/>
    <mergeCell ref="V43:V45"/>
    <mergeCell ref="W43:W45"/>
    <mergeCell ref="X43:X45"/>
    <mergeCell ref="Y43:Y46"/>
    <mergeCell ref="M43:M45"/>
    <mergeCell ref="N43:N45"/>
    <mergeCell ref="O43:O45"/>
    <mergeCell ref="P43:P45"/>
    <mergeCell ref="Q43:Q45"/>
    <mergeCell ref="R43:S45"/>
  </mergeCells>
  <hyperlinks>
    <hyperlink ref="A1" location="TOC!A1" display="TOC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8"/>
  <sheetViews>
    <sheetView workbookViewId="0">
      <selection activeCell="K41" sqref="K41"/>
    </sheetView>
  </sheetViews>
  <sheetFormatPr defaultRowHeight="15" x14ac:dyDescent="0.25"/>
  <cols>
    <col min="2" max="2" width="11" customWidth="1"/>
    <col min="7" max="7" width="9.5703125" customWidth="1"/>
  </cols>
  <sheetData>
    <row r="1" spans="1:7" x14ac:dyDescent="0.25">
      <c r="A1" s="1" t="s">
        <v>0</v>
      </c>
    </row>
    <row r="2" spans="1:7" x14ac:dyDescent="0.25">
      <c r="A2" t="s">
        <v>57</v>
      </c>
      <c r="B2" t="s">
        <v>98</v>
      </c>
      <c r="C2" t="s">
        <v>99</v>
      </c>
    </row>
    <row r="3" spans="1:7" x14ac:dyDescent="0.25">
      <c r="A3" t="s">
        <v>56</v>
      </c>
      <c r="B3" t="s">
        <v>312</v>
      </c>
      <c r="C3" t="s">
        <v>97</v>
      </c>
    </row>
    <row r="4" spans="1:7" x14ac:dyDescent="0.25">
      <c r="A4" t="s">
        <v>58</v>
      </c>
      <c r="B4" t="s">
        <v>59</v>
      </c>
      <c r="C4" t="s">
        <v>96</v>
      </c>
    </row>
    <row r="5" spans="1:7" x14ac:dyDescent="0.25">
      <c r="F5" s="3" t="s">
        <v>116</v>
      </c>
      <c r="G5" s="3"/>
    </row>
    <row r="6" spans="1:7" x14ac:dyDescent="0.25">
      <c r="F6" s="2" t="s">
        <v>26</v>
      </c>
      <c r="G6" s="3"/>
    </row>
    <row r="7" spans="1:7" x14ac:dyDescent="0.25">
      <c r="F7" s="5"/>
    </row>
    <row r="13" spans="1: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</row>
    <row r="14" spans="1:7" x14ac:dyDescent="0.25">
      <c r="A14">
        <v>1</v>
      </c>
      <c r="B14" t="s">
        <v>32</v>
      </c>
      <c r="C14" s="3">
        <v>30</v>
      </c>
      <c r="D14">
        <v>34</v>
      </c>
      <c r="E14" s="3">
        <v>32</v>
      </c>
      <c r="F14" t="s">
        <v>308</v>
      </c>
      <c r="G14" s="4">
        <v>104</v>
      </c>
    </row>
    <row r="15" spans="1:7" x14ac:dyDescent="0.25">
      <c r="A15">
        <v>2</v>
      </c>
      <c r="B15" t="s">
        <v>32</v>
      </c>
      <c r="C15">
        <v>35</v>
      </c>
      <c r="D15">
        <v>39</v>
      </c>
      <c r="E15">
        <v>37</v>
      </c>
      <c r="F15" t="s">
        <v>17</v>
      </c>
      <c r="G15" s="4">
        <v>75</v>
      </c>
    </row>
    <row r="16" spans="1:7" x14ac:dyDescent="0.25">
      <c r="A16">
        <v>3</v>
      </c>
      <c r="B16" t="s">
        <v>32</v>
      </c>
      <c r="C16">
        <v>40</v>
      </c>
      <c r="D16">
        <v>44</v>
      </c>
      <c r="E16">
        <v>42</v>
      </c>
      <c r="F16" t="s">
        <v>18</v>
      </c>
      <c r="G16" s="4">
        <v>228</v>
      </c>
    </row>
    <row r="17" spans="1:7" x14ac:dyDescent="0.25">
      <c r="A17">
        <v>4</v>
      </c>
      <c r="B17" t="s">
        <v>32</v>
      </c>
      <c r="C17">
        <v>45</v>
      </c>
      <c r="D17">
        <v>49</v>
      </c>
      <c r="E17">
        <v>47</v>
      </c>
      <c r="F17" t="s">
        <v>19</v>
      </c>
      <c r="G17" s="4">
        <v>566</v>
      </c>
    </row>
    <row r="18" spans="1:7" x14ac:dyDescent="0.25">
      <c r="A18">
        <v>5</v>
      </c>
      <c r="B18" t="s">
        <v>32</v>
      </c>
      <c r="C18">
        <v>50</v>
      </c>
      <c r="D18">
        <v>54</v>
      </c>
      <c r="E18">
        <v>52</v>
      </c>
      <c r="F18" t="s">
        <v>20</v>
      </c>
      <c r="G18" s="4">
        <v>1102</v>
      </c>
    </row>
    <row r="19" spans="1:7" x14ac:dyDescent="0.25">
      <c r="A19">
        <v>6</v>
      </c>
      <c r="B19" t="s">
        <v>32</v>
      </c>
      <c r="C19">
        <v>55</v>
      </c>
      <c r="D19">
        <v>59</v>
      </c>
      <c r="E19">
        <v>57</v>
      </c>
      <c r="F19" t="s">
        <v>21</v>
      </c>
      <c r="G19" s="4">
        <v>3374</v>
      </c>
    </row>
    <row r="20" spans="1:7" x14ac:dyDescent="0.25">
      <c r="A20">
        <v>7</v>
      </c>
      <c r="B20" t="s">
        <v>32</v>
      </c>
      <c r="C20">
        <v>60</v>
      </c>
      <c r="D20">
        <v>64</v>
      </c>
      <c r="E20">
        <v>62</v>
      </c>
      <c r="F20" t="s">
        <v>22</v>
      </c>
      <c r="G20" s="4">
        <v>7123</v>
      </c>
    </row>
    <row r="21" spans="1:7" x14ac:dyDescent="0.25">
      <c r="A21">
        <v>8</v>
      </c>
      <c r="B21" t="s">
        <v>32</v>
      </c>
      <c r="C21">
        <v>65</v>
      </c>
      <c r="D21">
        <v>69</v>
      </c>
      <c r="E21">
        <v>67</v>
      </c>
      <c r="F21" t="s">
        <v>23</v>
      </c>
      <c r="G21" s="4">
        <v>12011</v>
      </c>
    </row>
    <row r="22" spans="1:7" x14ac:dyDescent="0.25">
      <c r="A22">
        <v>9</v>
      </c>
      <c r="B22" t="s">
        <v>32</v>
      </c>
      <c r="C22">
        <v>70</v>
      </c>
      <c r="D22">
        <v>74</v>
      </c>
      <c r="E22">
        <v>72</v>
      </c>
      <c r="F22" t="s">
        <v>35</v>
      </c>
      <c r="G22" s="4">
        <v>10803</v>
      </c>
    </row>
    <row r="23" spans="1:7" x14ac:dyDescent="0.25">
      <c r="A23">
        <v>10</v>
      </c>
      <c r="B23" t="s">
        <v>32</v>
      </c>
      <c r="C23">
        <v>75</v>
      </c>
      <c r="D23">
        <v>79</v>
      </c>
      <c r="E23">
        <v>77</v>
      </c>
      <c r="F23" t="s">
        <v>36</v>
      </c>
      <c r="G23" s="4">
        <v>8465</v>
      </c>
    </row>
    <row r="24" spans="1:7" x14ac:dyDescent="0.25">
      <c r="A24">
        <v>11</v>
      </c>
      <c r="B24" t="s">
        <v>32</v>
      </c>
      <c r="C24">
        <v>80</v>
      </c>
      <c r="D24">
        <v>84</v>
      </c>
      <c r="E24">
        <v>82</v>
      </c>
      <c r="F24" t="s">
        <v>37</v>
      </c>
      <c r="G24" s="4">
        <v>6649</v>
      </c>
    </row>
    <row r="25" spans="1:7" x14ac:dyDescent="0.25">
      <c r="A25">
        <v>12</v>
      </c>
      <c r="B25" t="s">
        <v>32</v>
      </c>
      <c r="C25">
        <v>85</v>
      </c>
      <c r="D25">
        <v>89</v>
      </c>
      <c r="E25">
        <v>87</v>
      </c>
      <c r="F25" t="s">
        <v>38</v>
      </c>
      <c r="G25" s="4">
        <v>4666</v>
      </c>
    </row>
    <row r="26" spans="1:7" x14ac:dyDescent="0.25">
      <c r="A26">
        <v>13</v>
      </c>
      <c r="B26" t="s">
        <v>32</v>
      </c>
      <c r="C26">
        <v>90</v>
      </c>
      <c r="D26">
        <v>94</v>
      </c>
      <c r="E26">
        <v>92</v>
      </c>
      <c r="F26" t="s">
        <v>39</v>
      </c>
      <c r="G26" s="4">
        <v>2262</v>
      </c>
    </row>
    <row r="27" spans="1:7" x14ac:dyDescent="0.25">
      <c r="A27">
        <v>14</v>
      </c>
      <c r="B27" t="s">
        <v>32</v>
      </c>
      <c r="C27">
        <v>95</v>
      </c>
      <c r="D27">
        <v>99</v>
      </c>
      <c r="E27">
        <v>97</v>
      </c>
      <c r="F27" t="s">
        <v>309</v>
      </c>
      <c r="G27" s="4">
        <v>581</v>
      </c>
    </row>
    <row r="28" spans="1:7" x14ac:dyDescent="0.25">
      <c r="A28">
        <v>15</v>
      </c>
      <c r="B28" t="s">
        <v>32</v>
      </c>
      <c r="C28">
        <v>100</v>
      </c>
      <c r="D28" s="3">
        <v>104</v>
      </c>
      <c r="E28" s="3">
        <v>102</v>
      </c>
      <c r="F28" t="s">
        <v>310</v>
      </c>
      <c r="G28" s="4">
        <v>77</v>
      </c>
    </row>
    <row r="29" spans="1:7" x14ac:dyDescent="0.25">
      <c r="A29">
        <v>16</v>
      </c>
      <c r="B29" t="s">
        <v>32</v>
      </c>
      <c r="F29" t="s">
        <v>10</v>
      </c>
      <c r="G29" s="4">
        <v>58086</v>
      </c>
    </row>
    <row r="30" spans="1:7" x14ac:dyDescent="0.25">
      <c r="A30">
        <v>1</v>
      </c>
      <c r="B30" t="s">
        <v>34</v>
      </c>
      <c r="C30" s="3">
        <v>30</v>
      </c>
      <c r="D30">
        <v>34</v>
      </c>
      <c r="E30" s="3">
        <v>32</v>
      </c>
      <c r="F30" t="s">
        <v>308</v>
      </c>
      <c r="G30" s="4">
        <v>1488</v>
      </c>
    </row>
    <row r="31" spans="1:7" x14ac:dyDescent="0.25">
      <c r="A31">
        <v>2</v>
      </c>
      <c r="B31" t="s">
        <v>34</v>
      </c>
      <c r="C31">
        <v>35</v>
      </c>
      <c r="D31">
        <v>39</v>
      </c>
      <c r="E31">
        <v>37</v>
      </c>
      <c r="F31" t="s">
        <v>17</v>
      </c>
      <c r="G31" s="4">
        <v>2561</v>
      </c>
    </row>
    <row r="32" spans="1:7" x14ac:dyDescent="0.25">
      <c r="A32">
        <v>3</v>
      </c>
      <c r="B32" t="s">
        <v>34</v>
      </c>
      <c r="C32">
        <v>40</v>
      </c>
      <c r="D32">
        <v>44</v>
      </c>
      <c r="E32">
        <v>42</v>
      </c>
      <c r="F32" t="s">
        <v>18</v>
      </c>
      <c r="G32" s="4">
        <v>2942</v>
      </c>
    </row>
    <row r="33" spans="1:13" x14ac:dyDescent="0.25">
      <c r="A33">
        <v>4</v>
      </c>
      <c r="B33" t="s">
        <v>34</v>
      </c>
      <c r="C33">
        <v>45</v>
      </c>
      <c r="D33">
        <v>49</v>
      </c>
      <c r="E33">
        <v>47</v>
      </c>
      <c r="F33" t="s">
        <v>19</v>
      </c>
      <c r="G33" s="4">
        <v>2940</v>
      </c>
    </row>
    <row r="34" spans="1:13" x14ac:dyDescent="0.25">
      <c r="A34">
        <v>5</v>
      </c>
      <c r="B34" t="s">
        <v>34</v>
      </c>
      <c r="C34">
        <v>50</v>
      </c>
      <c r="D34">
        <v>54</v>
      </c>
      <c r="E34">
        <v>52</v>
      </c>
      <c r="F34" t="s">
        <v>20</v>
      </c>
      <c r="G34" s="4">
        <v>2907</v>
      </c>
    </row>
    <row r="35" spans="1:13" x14ac:dyDescent="0.25">
      <c r="A35">
        <v>6</v>
      </c>
      <c r="B35" t="s">
        <v>34</v>
      </c>
      <c r="C35">
        <v>55</v>
      </c>
      <c r="D35">
        <v>59</v>
      </c>
      <c r="E35">
        <v>57</v>
      </c>
      <c r="F35" t="s">
        <v>21</v>
      </c>
      <c r="G35" s="4">
        <v>4108</v>
      </c>
    </row>
    <row r="36" spans="1:13" x14ac:dyDescent="0.25">
      <c r="A36">
        <v>7</v>
      </c>
      <c r="B36" t="s">
        <v>34</v>
      </c>
      <c r="C36">
        <v>60</v>
      </c>
      <c r="D36">
        <v>64</v>
      </c>
      <c r="E36">
        <v>62</v>
      </c>
      <c r="F36" t="s">
        <v>22</v>
      </c>
      <c r="G36" s="4">
        <v>4167</v>
      </c>
    </row>
    <row r="37" spans="1:13" x14ac:dyDescent="0.25">
      <c r="A37">
        <v>8</v>
      </c>
      <c r="B37" t="s">
        <v>34</v>
      </c>
      <c r="C37">
        <v>65</v>
      </c>
      <c r="D37">
        <v>69</v>
      </c>
      <c r="E37">
        <v>67</v>
      </c>
      <c r="F37" t="s">
        <v>23</v>
      </c>
      <c r="G37" s="4">
        <v>4285</v>
      </c>
    </row>
    <row r="38" spans="1:13" x14ac:dyDescent="0.25">
      <c r="A38">
        <v>9</v>
      </c>
      <c r="B38" t="s">
        <v>34</v>
      </c>
      <c r="C38">
        <v>70</v>
      </c>
      <c r="D38">
        <v>74</v>
      </c>
      <c r="E38">
        <v>72</v>
      </c>
      <c r="F38" t="s">
        <v>35</v>
      </c>
      <c r="G38" s="4">
        <v>4011</v>
      </c>
    </row>
    <row r="39" spans="1:13" x14ac:dyDescent="0.25">
      <c r="A39">
        <v>10</v>
      </c>
      <c r="B39" t="s">
        <v>34</v>
      </c>
      <c r="C39">
        <v>75</v>
      </c>
      <c r="D39">
        <v>79</v>
      </c>
      <c r="E39">
        <v>77</v>
      </c>
      <c r="F39" t="s">
        <v>36</v>
      </c>
      <c r="G39" s="4">
        <v>3573</v>
      </c>
    </row>
    <row r="40" spans="1:13" x14ac:dyDescent="0.25">
      <c r="A40">
        <v>11</v>
      </c>
      <c r="B40" t="s">
        <v>34</v>
      </c>
      <c r="C40">
        <v>80</v>
      </c>
      <c r="D40">
        <v>84</v>
      </c>
      <c r="E40">
        <v>82</v>
      </c>
      <c r="F40" t="s">
        <v>37</v>
      </c>
      <c r="G40" s="4">
        <v>3287</v>
      </c>
    </row>
    <row r="41" spans="1:13" x14ac:dyDescent="0.25">
      <c r="A41">
        <v>12</v>
      </c>
      <c r="B41" t="s">
        <v>34</v>
      </c>
      <c r="C41">
        <v>85</v>
      </c>
      <c r="D41">
        <v>89</v>
      </c>
      <c r="E41">
        <v>87</v>
      </c>
      <c r="F41" t="s">
        <v>38</v>
      </c>
      <c r="G41" s="4">
        <v>2963</v>
      </c>
    </row>
    <row r="42" spans="1:13" x14ac:dyDescent="0.25">
      <c r="A42">
        <v>13</v>
      </c>
      <c r="B42" t="s">
        <v>34</v>
      </c>
      <c r="C42">
        <v>90</v>
      </c>
      <c r="D42">
        <v>94</v>
      </c>
      <c r="E42">
        <v>92</v>
      </c>
      <c r="F42" t="s">
        <v>39</v>
      </c>
      <c r="G42" s="4">
        <v>2636</v>
      </c>
    </row>
    <row r="43" spans="1:13" x14ac:dyDescent="0.25">
      <c r="A43">
        <v>14</v>
      </c>
      <c r="B43" t="s">
        <v>34</v>
      </c>
      <c r="C43">
        <v>95</v>
      </c>
      <c r="D43">
        <v>99</v>
      </c>
      <c r="E43">
        <v>97</v>
      </c>
      <c r="F43" t="s">
        <v>309</v>
      </c>
      <c r="G43" s="4">
        <v>2279</v>
      </c>
    </row>
    <row r="44" spans="1:13" x14ac:dyDescent="0.25">
      <c r="A44">
        <v>15</v>
      </c>
      <c r="B44" t="s">
        <v>34</v>
      </c>
      <c r="C44">
        <v>100</v>
      </c>
      <c r="D44" s="3">
        <v>104</v>
      </c>
      <c r="E44" s="3">
        <v>102</v>
      </c>
      <c r="F44" t="s">
        <v>310</v>
      </c>
      <c r="G44" s="4">
        <v>2088</v>
      </c>
    </row>
    <row r="45" spans="1:13" x14ac:dyDescent="0.25">
      <c r="A45">
        <v>16</v>
      </c>
      <c r="B45" t="s">
        <v>34</v>
      </c>
      <c r="F45" t="s">
        <v>311</v>
      </c>
      <c r="G45" s="4">
        <v>3746</v>
      </c>
    </row>
    <row r="48" spans="1:13" x14ac:dyDescent="0.25">
      <c r="M48" s="48" t="s">
        <v>265</v>
      </c>
    </row>
    <row r="49" spans="13:25" x14ac:dyDescent="0.25">
      <c r="N49" s="48" t="s">
        <v>221</v>
      </c>
    </row>
    <row r="50" spans="13:25" ht="22.5" x14ac:dyDescent="0.25">
      <c r="M50" s="93"/>
      <c r="N50" s="49"/>
      <c r="O50" s="49"/>
      <c r="P50" s="49"/>
      <c r="Q50" s="49"/>
      <c r="R50" s="233" t="s">
        <v>266</v>
      </c>
      <c r="S50" s="233"/>
      <c r="T50" s="49"/>
      <c r="U50" s="49"/>
      <c r="V50" s="49"/>
      <c r="W50" s="49"/>
      <c r="X50" s="94" t="s">
        <v>267</v>
      </c>
      <c r="Y50" s="95" t="s">
        <v>268</v>
      </c>
    </row>
    <row r="51" spans="13:25" ht="22.5" x14ac:dyDescent="0.25">
      <c r="M51" s="96" t="s">
        <v>269</v>
      </c>
      <c r="N51" s="97" t="s">
        <v>270</v>
      </c>
      <c r="O51" s="97" t="s">
        <v>271</v>
      </c>
      <c r="P51" s="97" t="s">
        <v>272</v>
      </c>
      <c r="Q51" s="97" t="s">
        <v>273</v>
      </c>
      <c r="R51" s="97" t="s">
        <v>274</v>
      </c>
      <c r="S51" s="97" t="s">
        <v>275</v>
      </c>
      <c r="T51" s="97" t="s">
        <v>276</v>
      </c>
      <c r="U51" s="97" t="s">
        <v>277</v>
      </c>
      <c r="V51" s="97" t="s">
        <v>278</v>
      </c>
      <c r="W51" s="98" t="s">
        <v>279</v>
      </c>
      <c r="X51" s="99" t="s">
        <v>280</v>
      </c>
      <c r="Y51" s="100" t="s">
        <v>281</v>
      </c>
    </row>
    <row r="52" spans="13:25" ht="22.5" x14ac:dyDescent="0.25">
      <c r="M52" s="101" t="s">
        <v>282</v>
      </c>
      <c r="N52" s="102" t="s">
        <v>283</v>
      </c>
      <c r="O52" s="102" t="s">
        <v>283</v>
      </c>
      <c r="P52" s="102" t="s">
        <v>283</v>
      </c>
      <c r="Q52" s="102" t="s">
        <v>283</v>
      </c>
      <c r="R52" s="102" t="s">
        <v>283</v>
      </c>
      <c r="S52" s="102" t="s">
        <v>283</v>
      </c>
      <c r="T52" s="102" t="s">
        <v>284</v>
      </c>
      <c r="U52" s="102" t="s">
        <v>285</v>
      </c>
      <c r="V52" s="102" t="s">
        <v>286</v>
      </c>
      <c r="W52" s="101" t="s">
        <v>287</v>
      </c>
      <c r="X52" s="102" t="s">
        <v>288</v>
      </c>
      <c r="Y52" s="103" t="s">
        <v>289</v>
      </c>
    </row>
    <row r="53" spans="13:25" x14ac:dyDescent="0.25">
      <c r="M53" s="104" t="s">
        <v>290</v>
      </c>
      <c r="N53" s="105">
        <v>0</v>
      </c>
      <c r="O53" s="105">
        <v>0</v>
      </c>
      <c r="P53" s="105">
        <v>0</v>
      </c>
      <c r="Q53" s="105">
        <v>1</v>
      </c>
      <c r="R53" s="105">
        <v>0</v>
      </c>
      <c r="S53" s="105">
        <v>0</v>
      </c>
      <c r="T53" s="105">
        <v>1</v>
      </c>
      <c r="U53" s="105">
        <v>8</v>
      </c>
      <c r="V53" s="105">
        <v>31</v>
      </c>
      <c r="W53" s="106">
        <v>34</v>
      </c>
      <c r="X53" s="105">
        <v>75</v>
      </c>
      <c r="Y53" s="107">
        <v>2561</v>
      </c>
    </row>
    <row r="54" spans="13:25" x14ac:dyDescent="0.25">
      <c r="M54" s="104" t="s">
        <v>291</v>
      </c>
      <c r="N54" s="105">
        <v>0</v>
      </c>
      <c r="O54" s="105">
        <v>0</v>
      </c>
      <c r="P54" s="105">
        <v>0</v>
      </c>
      <c r="Q54" s="105">
        <v>0</v>
      </c>
      <c r="R54" s="105">
        <v>0</v>
      </c>
      <c r="S54" s="105">
        <v>1</v>
      </c>
      <c r="T54" s="105">
        <v>13</v>
      </c>
      <c r="U54" s="105">
        <v>72</v>
      </c>
      <c r="V54" s="105">
        <v>73</v>
      </c>
      <c r="W54" s="106">
        <v>69</v>
      </c>
      <c r="X54" s="105">
        <v>228</v>
      </c>
      <c r="Y54" s="107">
        <v>2942</v>
      </c>
    </row>
    <row r="55" spans="13:25" x14ac:dyDescent="0.25">
      <c r="M55" s="104" t="s">
        <v>292</v>
      </c>
      <c r="N55" s="105">
        <v>0</v>
      </c>
      <c r="O55" s="105">
        <v>0</v>
      </c>
      <c r="P55" s="105">
        <v>0</v>
      </c>
      <c r="Q55" s="105">
        <v>0</v>
      </c>
      <c r="R55" s="105">
        <v>1</v>
      </c>
      <c r="S55" s="105">
        <v>43</v>
      </c>
      <c r="T55" s="105">
        <v>106</v>
      </c>
      <c r="U55" s="105">
        <v>142</v>
      </c>
      <c r="V55" s="105">
        <v>142</v>
      </c>
      <c r="W55" s="106">
        <v>132</v>
      </c>
      <c r="X55" s="105">
        <v>566</v>
      </c>
      <c r="Y55" s="107">
        <v>2940</v>
      </c>
    </row>
    <row r="56" spans="13:25" x14ac:dyDescent="0.25">
      <c r="M56" s="104" t="s">
        <v>293</v>
      </c>
      <c r="N56" s="105">
        <v>0</v>
      </c>
      <c r="O56" s="105">
        <v>0</v>
      </c>
      <c r="P56" s="105">
        <v>0</v>
      </c>
      <c r="Q56" s="105">
        <v>2</v>
      </c>
      <c r="R56" s="105">
        <v>21</v>
      </c>
      <c r="S56" s="105">
        <v>86</v>
      </c>
      <c r="T56" s="105">
        <v>154</v>
      </c>
      <c r="U56" s="105">
        <v>184</v>
      </c>
      <c r="V56" s="105">
        <v>201</v>
      </c>
      <c r="W56" s="106">
        <v>454</v>
      </c>
      <c r="X56" s="108">
        <v>1102</v>
      </c>
      <c r="Y56" s="107">
        <v>2907</v>
      </c>
    </row>
    <row r="57" spans="13:25" x14ac:dyDescent="0.25">
      <c r="M57" s="104" t="s">
        <v>294</v>
      </c>
      <c r="N57" s="105">
        <v>0</v>
      </c>
      <c r="O57" s="105">
        <v>0</v>
      </c>
      <c r="P57" s="105">
        <v>5</v>
      </c>
      <c r="Q57" s="105">
        <v>30</v>
      </c>
      <c r="R57" s="105">
        <v>67</v>
      </c>
      <c r="S57" s="105">
        <v>122</v>
      </c>
      <c r="T57" s="105">
        <v>165</v>
      </c>
      <c r="U57" s="105">
        <v>236</v>
      </c>
      <c r="V57" s="105">
        <v>857</v>
      </c>
      <c r="W57" s="109">
        <v>1892</v>
      </c>
      <c r="X57" s="108">
        <v>3374</v>
      </c>
      <c r="Y57" s="107">
        <v>4108</v>
      </c>
    </row>
    <row r="58" spans="13:25" x14ac:dyDescent="0.25">
      <c r="M58" s="104" t="s">
        <v>295</v>
      </c>
      <c r="N58" s="105">
        <v>0</v>
      </c>
      <c r="O58" s="105">
        <v>4</v>
      </c>
      <c r="P58" s="105">
        <v>38</v>
      </c>
      <c r="Q58" s="105">
        <v>86</v>
      </c>
      <c r="R58" s="105">
        <v>113</v>
      </c>
      <c r="S58" s="105">
        <v>149</v>
      </c>
      <c r="T58" s="105">
        <v>258</v>
      </c>
      <c r="U58" s="105">
        <v>883</v>
      </c>
      <c r="V58" s="108">
        <v>2838</v>
      </c>
      <c r="W58" s="109">
        <v>2754</v>
      </c>
      <c r="X58" s="108">
        <v>7123</v>
      </c>
      <c r="Y58" s="107">
        <v>4167</v>
      </c>
    </row>
    <row r="59" spans="13:25" x14ac:dyDescent="0.25">
      <c r="M59" s="104" t="s">
        <v>296</v>
      </c>
      <c r="N59" s="105">
        <v>2</v>
      </c>
      <c r="O59" s="105">
        <v>16</v>
      </c>
      <c r="P59" s="105">
        <v>141</v>
      </c>
      <c r="Q59" s="105">
        <v>243</v>
      </c>
      <c r="R59" s="105">
        <v>203</v>
      </c>
      <c r="S59" s="105">
        <v>350</v>
      </c>
      <c r="T59" s="108">
        <v>1148</v>
      </c>
      <c r="U59" s="108">
        <v>3201</v>
      </c>
      <c r="V59" s="108">
        <v>3587</v>
      </c>
      <c r="W59" s="109">
        <v>3120</v>
      </c>
      <c r="X59" s="108">
        <v>12011</v>
      </c>
      <c r="Y59" s="107">
        <v>4285</v>
      </c>
    </row>
    <row r="60" spans="13:25" x14ac:dyDescent="0.25">
      <c r="M60" s="104" t="s">
        <v>297</v>
      </c>
      <c r="N60" s="105">
        <v>7</v>
      </c>
      <c r="O60" s="105">
        <v>39</v>
      </c>
      <c r="P60" s="105">
        <v>168</v>
      </c>
      <c r="Q60" s="105">
        <v>214</v>
      </c>
      <c r="R60" s="105">
        <v>292</v>
      </c>
      <c r="S60" s="108">
        <v>1074</v>
      </c>
      <c r="T60" s="108">
        <v>2328</v>
      </c>
      <c r="U60" s="108">
        <v>2963</v>
      </c>
      <c r="V60" s="108">
        <v>2494</v>
      </c>
      <c r="W60" s="109">
        <v>1224</v>
      </c>
      <c r="X60" s="108">
        <v>10803</v>
      </c>
      <c r="Y60" s="107">
        <v>4011</v>
      </c>
    </row>
    <row r="61" spans="13:25" x14ac:dyDescent="0.25">
      <c r="M61" s="104" t="s">
        <v>298</v>
      </c>
      <c r="N61" s="105">
        <v>26</v>
      </c>
      <c r="O61" s="105">
        <v>68</v>
      </c>
      <c r="P61" s="105">
        <v>166</v>
      </c>
      <c r="Q61" s="105">
        <v>298</v>
      </c>
      <c r="R61" s="105">
        <v>839</v>
      </c>
      <c r="S61" s="108">
        <v>1893</v>
      </c>
      <c r="T61" s="108">
        <v>1861</v>
      </c>
      <c r="U61" s="108">
        <v>1721</v>
      </c>
      <c r="V61" s="108">
        <v>1047</v>
      </c>
      <c r="W61" s="106">
        <v>546</v>
      </c>
      <c r="X61" s="108">
        <v>8465</v>
      </c>
      <c r="Y61" s="107">
        <v>3573</v>
      </c>
    </row>
    <row r="62" spans="13:25" x14ac:dyDescent="0.25">
      <c r="M62" s="104" t="s">
        <v>299</v>
      </c>
      <c r="N62" s="105">
        <v>52</v>
      </c>
      <c r="O62" s="105">
        <v>81</v>
      </c>
      <c r="P62" s="105">
        <v>231</v>
      </c>
      <c r="Q62" s="105">
        <v>758</v>
      </c>
      <c r="R62" s="108">
        <v>1169</v>
      </c>
      <c r="S62" s="108">
        <v>1709</v>
      </c>
      <c r="T62" s="108">
        <v>1082</v>
      </c>
      <c r="U62" s="105">
        <v>659</v>
      </c>
      <c r="V62" s="105">
        <v>506</v>
      </c>
      <c r="W62" s="106">
        <v>402</v>
      </c>
      <c r="X62" s="108">
        <v>6649</v>
      </c>
      <c r="Y62" s="107">
        <v>3287</v>
      </c>
    </row>
    <row r="63" spans="13:25" x14ac:dyDescent="0.25">
      <c r="M63" s="104" t="s">
        <v>300</v>
      </c>
      <c r="N63" s="105">
        <v>63</v>
      </c>
      <c r="O63" s="105">
        <v>96</v>
      </c>
      <c r="P63" s="105">
        <v>526</v>
      </c>
      <c r="Q63" s="105">
        <v>892</v>
      </c>
      <c r="R63" s="105">
        <v>941</v>
      </c>
      <c r="S63" s="105">
        <v>824</v>
      </c>
      <c r="T63" s="105">
        <v>380</v>
      </c>
      <c r="U63" s="105">
        <v>313</v>
      </c>
      <c r="V63" s="105">
        <v>337</v>
      </c>
      <c r="W63" s="106">
        <v>294</v>
      </c>
      <c r="X63" s="108">
        <v>4666</v>
      </c>
      <c r="Y63" s="107">
        <v>2963</v>
      </c>
    </row>
    <row r="64" spans="13:25" x14ac:dyDescent="0.25">
      <c r="M64" s="104" t="s">
        <v>301</v>
      </c>
      <c r="N64" s="105">
        <v>37</v>
      </c>
      <c r="O64" s="105">
        <v>126</v>
      </c>
      <c r="P64" s="105">
        <v>466</v>
      </c>
      <c r="Q64" s="105">
        <v>496</v>
      </c>
      <c r="R64" s="105">
        <v>358</v>
      </c>
      <c r="S64" s="105">
        <v>190</v>
      </c>
      <c r="T64" s="105">
        <v>160</v>
      </c>
      <c r="U64" s="105">
        <v>168</v>
      </c>
      <c r="V64" s="105">
        <v>142</v>
      </c>
      <c r="W64" s="106">
        <v>119</v>
      </c>
      <c r="X64" s="108">
        <v>2262</v>
      </c>
      <c r="Y64" s="107">
        <v>2636</v>
      </c>
    </row>
    <row r="65" spans="13:25" x14ac:dyDescent="0.25">
      <c r="M65" s="104" t="s">
        <v>302</v>
      </c>
      <c r="N65" s="105">
        <v>23</v>
      </c>
      <c r="O65" s="105">
        <v>67</v>
      </c>
      <c r="P65" s="105">
        <v>170</v>
      </c>
      <c r="Q65" s="105">
        <v>125</v>
      </c>
      <c r="R65" s="105">
        <v>28</v>
      </c>
      <c r="S65" s="105">
        <v>43</v>
      </c>
      <c r="T65" s="105">
        <v>25</v>
      </c>
      <c r="U65" s="105">
        <v>43</v>
      </c>
      <c r="V65" s="105">
        <v>34</v>
      </c>
      <c r="W65" s="106">
        <v>23</v>
      </c>
      <c r="X65" s="105">
        <v>581</v>
      </c>
      <c r="Y65" s="107">
        <v>2279</v>
      </c>
    </row>
    <row r="66" spans="13:25" ht="22.5" x14ac:dyDescent="0.25">
      <c r="M66" s="110" t="s">
        <v>303</v>
      </c>
      <c r="N66" s="111">
        <v>11</v>
      </c>
      <c r="O66" s="111">
        <v>24</v>
      </c>
      <c r="P66" s="111">
        <v>22</v>
      </c>
      <c r="Q66" s="111">
        <v>4</v>
      </c>
      <c r="R66" s="111">
        <v>0</v>
      </c>
      <c r="S66" s="111">
        <v>3</v>
      </c>
      <c r="T66" s="111">
        <v>7</v>
      </c>
      <c r="U66" s="111">
        <v>4</v>
      </c>
      <c r="V66" s="111">
        <v>2</v>
      </c>
      <c r="W66" s="112">
        <v>0</v>
      </c>
      <c r="X66" s="111">
        <v>77</v>
      </c>
      <c r="Y66" s="113">
        <v>2088</v>
      </c>
    </row>
    <row r="67" spans="13:25" ht="22.5" x14ac:dyDescent="0.25">
      <c r="M67" s="114" t="s">
        <v>304</v>
      </c>
      <c r="N67" s="105">
        <v>221</v>
      </c>
      <c r="O67" s="105">
        <v>521</v>
      </c>
      <c r="P67" s="108">
        <v>1933</v>
      </c>
      <c r="Q67" s="108">
        <v>3149</v>
      </c>
      <c r="R67" s="108">
        <v>4032</v>
      </c>
      <c r="S67" s="108">
        <v>6487</v>
      </c>
      <c r="T67" s="108">
        <v>7691</v>
      </c>
      <c r="U67" s="108">
        <v>10607</v>
      </c>
      <c r="V67" s="108">
        <v>12329</v>
      </c>
      <c r="W67" s="109">
        <v>11116</v>
      </c>
      <c r="X67" s="115">
        <v>58086</v>
      </c>
      <c r="Y67" s="93"/>
    </row>
    <row r="68" spans="13:25" ht="22.5" x14ac:dyDescent="0.25">
      <c r="M68" s="114" t="s">
        <v>305</v>
      </c>
      <c r="N68" s="116" t="s">
        <v>306</v>
      </c>
      <c r="O68" s="117">
        <v>2131</v>
      </c>
      <c r="P68" s="117">
        <v>2584</v>
      </c>
      <c r="Q68" s="117">
        <v>2725</v>
      </c>
      <c r="R68" s="117">
        <v>3187</v>
      </c>
      <c r="S68" s="117">
        <v>3867</v>
      </c>
      <c r="T68" s="117">
        <v>3679</v>
      </c>
      <c r="U68" s="117">
        <v>4252</v>
      </c>
      <c r="V68" s="117">
        <v>3775</v>
      </c>
      <c r="W68" s="118">
        <v>4019</v>
      </c>
      <c r="X68" s="93"/>
      <c r="Y68" s="119" t="s">
        <v>307</v>
      </c>
    </row>
  </sheetData>
  <mergeCells count="1">
    <mergeCell ref="R50:S50"/>
  </mergeCells>
  <hyperlinks>
    <hyperlink ref="A1" location="TOC!A1" display="TOC"/>
  </hyperlink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72"/>
  <sheetViews>
    <sheetView workbookViewId="0"/>
  </sheetViews>
  <sheetFormatPr defaultRowHeight="15" x14ac:dyDescent="0.25"/>
  <cols>
    <col min="9" max="9" width="9.140625" style="28"/>
  </cols>
  <sheetData>
    <row r="1" spans="1:9" x14ac:dyDescent="0.25">
      <c r="A1" s="1" t="s">
        <v>0</v>
      </c>
      <c r="H1" t="s">
        <v>483</v>
      </c>
    </row>
    <row r="2" spans="1:9" x14ac:dyDescent="0.25">
      <c r="A2" t="s">
        <v>57</v>
      </c>
      <c r="H2" t="s">
        <v>482</v>
      </c>
    </row>
    <row r="3" spans="1:9" x14ac:dyDescent="0.25">
      <c r="A3" t="s">
        <v>56</v>
      </c>
    </row>
    <row r="14" spans="1:9" x14ac:dyDescent="0.25">
      <c r="H14" t="s">
        <v>484</v>
      </c>
      <c r="I14" s="28" t="s">
        <v>485</v>
      </c>
    </row>
    <row r="15" spans="1:9" x14ac:dyDescent="0.25">
      <c r="H15">
        <v>18</v>
      </c>
      <c r="I15" s="28">
        <v>0</v>
      </c>
    </row>
    <row r="16" spans="1:9" x14ac:dyDescent="0.25">
      <c r="H16">
        <v>19</v>
      </c>
      <c r="I16" s="28">
        <v>0</v>
      </c>
    </row>
    <row r="17" spans="8:9" x14ac:dyDescent="0.25">
      <c r="H17">
        <v>20</v>
      </c>
      <c r="I17" s="28">
        <v>0</v>
      </c>
    </row>
    <row r="18" spans="8:9" x14ac:dyDescent="0.25">
      <c r="H18">
        <v>21</v>
      </c>
      <c r="I18" s="28">
        <v>0</v>
      </c>
    </row>
    <row r="19" spans="8:9" x14ac:dyDescent="0.25">
      <c r="H19">
        <v>22</v>
      </c>
      <c r="I19" s="28">
        <v>0</v>
      </c>
    </row>
    <row r="20" spans="8:9" x14ac:dyDescent="0.25">
      <c r="H20">
        <v>23</v>
      </c>
      <c r="I20" s="28">
        <v>0</v>
      </c>
    </row>
    <row r="21" spans="8:9" x14ac:dyDescent="0.25">
      <c r="H21">
        <v>24</v>
      </c>
      <c r="I21" s="28">
        <v>0</v>
      </c>
    </row>
    <row r="22" spans="8:9" x14ac:dyDescent="0.25">
      <c r="H22">
        <v>25</v>
      </c>
      <c r="I22" s="28">
        <v>0</v>
      </c>
    </row>
    <row r="23" spans="8:9" x14ac:dyDescent="0.25">
      <c r="H23">
        <v>26</v>
      </c>
      <c r="I23" s="28">
        <v>0</v>
      </c>
    </row>
    <row r="24" spans="8:9" x14ac:dyDescent="0.25">
      <c r="H24">
        <v>27</v>
      </c>
      <c r="I24" s="28">
        <v>0</v>
      </c>
    </row>
    <row r="25" spans="8:9" x14ac:dyDescent="0.25">
      <c r="H25">
        <v>28</v>
      </c>
      <c r="I25" s="28">
        <v>0</v>
      </c>
    </row>
    <row r="26" spans="8:9" x14ac:dyDescent="0.25">
      <c r="H26">
        <v>29</v>
      </c>
      <c r="I26" s="28">
        <v>0</v>
      </c>
    </row>
    <row r="27" spans="8:9" x14ac:dyDescent="0.25">
      <c r="H27">
        <v>30</v>
      </c>
      <c r="I27" s="28">
        <v>0</v>
      </c>
    </row>
    <row r="28" spans="8:9" x14ac:dyDescent="0.25">
      <c r="H28">
        <v>31</v>
      </c>
      <c r="I28" s="28">
        <v>0</v>
      </c>
    </row>
    <row r="29" spans="8:9" x14ac:dyDescent="0.25">
      <c r="H29">
        <v>32</v>
      </c>
      <c r="I29" s="28">
        <v>0</v>
      </c>
    </row>
    <row r="30" spans="8:9" x14ac:dyDescent="0.25">
      <c r="H30">
        <v>33</v>
      </c>
      <c r="I30" s="28">
        <v>0</v>
      </c>
    </row>
    <row r="31" spans="8:9" x14ac:dyDescent="0.25">
      <c r="H31">
        <v>34</v>
      </c>
      <c r="I31" s="28">
        <v>0</v>
      </c>
    </row>
    <row r="32" spans="8:9" x14ac:dyDescent="0.25">
      <c r="H32">
        <v>35</v>
      </c>
      <c r="I32" s="28">
        <v>0</v>
      </c>
    </row>
    <row r="33" spans="8:9" x14ac:dyDescent="0.25">
      <c r="H33">
        <v>36</v>
      </c>
      <c r="I33" s="28">
        <v>0</v>
      </c>
    </row>
    <row r="34" spans="8:9" x14ac:dyDescent="0.25">
      <c r="H34">
        <v>37</v>
      </c>
      <c r="I34" s="28">
        <v>0</v>
      </c>
    </row>
    <row r="35" spans="8:9" x14ac:dyDescent="0.25">
      <c r="H35">
        <v>38</v>
      </c>
      <c r="I35" s="28">
        <v>0</v>
      </c>
    </row>
    <row r="36" spans="8:9" x14ac:dyDescent="0.25">
      <c r="H36">
        <v>39</v>
      </c>
      <c r="I36" s="28">
        <v>0</v>
      </c>
    </row>
    <row r="37" spans="8:9" x14ac:dyDescent="0.25">
      <c r="H37">
        <v>40</v>
      </c>
      <c r="I37" s="28">
        <v>0.02</v>
      </c>
    </row>
    <row r="38" spans="8:9" x14ac:dyDescent="0.25">
      <c r="H38">
        <v>41</v>
      </c>
      <c r="I38" s="28">
        <v>0.02</v>
      </c>
    </row>
    <row r="39" spans="8:9" x14ac:dyDescent="0.25">
      <c r="H39">
        <v>42</v>
      </c>
      <c r="I39" s="28">
        <v>0.02</v>
      </c>
    </row>
    <row r="40" spans="8:9" x14ac:dyDescent="0.25">
      <c r="H40">
        <v>43</v>
      </c>
      <c r="I40" s="28">
        <v>0.02</v>
      </c>
    </row>
    <row r="41" spans="8:9" x14ac:dyDescent="0.25">
      <c r="H41">
        <v>44</v>
      </c>
      <c r="I41" s="28">
        <v>0.02</v>
      </c>
    </row>
    <row r="42" spans="8:9" x14ac:dyDescent="0.25">
      <c r="H42">
        <v>45</v>
      </c>
      <c r="I42" s="28">
        <v>0.02</v>
      </c>
    </row>
    <row r="43" spans="8:9" x14ac:dyDescent="0.25">
      <c r="H43">
        <v>46</v>
      </c>
      <c r="I43" s="28">
        <v>0.02</v>
      </c>
    </row>
    <row r="44" spans="8:9" x14ac:dyDescent="0.25">
      <c r="H44">
        <v>47</v>
      </c>
      <c r="I44" s="28">
        <v>0.02</v>
      </c>
    </row>
    <row r="45" spans="8:9" x14ac:dyDescent="0.25">
      <c r="H45">
        <v>48</v>
      </c>
      <c r="I45" s="28">
        <v>0.02</v>
      </c>
    </row>
    <row r="46" spans="8:9" x14ac:dyDescent="0.25">
      <c r="H46">
        <v>49</v>
      </c>
      <c r="I46" s="28">
        <v>0.02</v>
      </c>
    </row>
    <row r="47" spans="8:9" x14ac:dyDescent="0.25">
      <c r="H47">
        <v>50</v>
      </c>
      <c r="I47" s="28">
        <v>0.02</v>
      </c>
    </row>
    <row r="48" spans="8:9" x14ac:dyDescent="0.25">
      <c r="H48">
        <v>51</v>
      </c>
      <c r="I48" s="28">
        <v>0.02</v>
      </c>
    </row>
    <row r="49" spans="8:9" x14ac:dyDescent="0.25">
      <c r="H49">
        <v>52</v>
      </c>
      <c r="I49" s="28">
        <v>0.02</v>
      </c>
    </row>
    <row r="50" spans="8:9" x14ac:dyDescent="0.25">
      <c r="H50">
        <v>53</v>
      </c>
      <c r="I50" s="28">
        <v>0.02</v>
      </c>
    </row>
    <row r="51" spans="8:9" x14ac:dyDescent="0.25">
      <c r="H51">
        <v>54</v>
      </c>
      <c r="I51" s="28">
        <v>0.02</v>
      </c>
    </row>
    <row r="52" spans="8:9" x14ac:dyDescent="0.25">
      <c r="H52">
        <v>55</v>
      </c>
      <c r="I52" s="28">
        <v>2.5000000000000001E-2</v>
      </c>
    </row>
    <row r="53" spans="8:9" x14ac:dyDescent="0.25">
      <c r="H53">
        <v>56</v>
      </c>
      <c r="I53" s="28">
        <v>2.5000000000000001E-2</v>
      </c>
    </row>
    <row r="54" spans="8:9" x14ac:dyDescent="0.25">
      <c r="H54">
        <v>57</v>
      </c>
      <c r="I54" s="28">
        <v>0.03</v>
      </c>
    </row>
    <row r="55" spans="8:9" x14ac:dyDescent="0.25">
      <c r="H55">
        <v>58</v>
      </c>
      <c r="I55" s="28">
        <v>3.5000000000000003E-2</v>
      </c>
    </row>
    <row r="56" spans="8:9" x14ac:dyDescent="0.25">
      <c r="H56">
        <v>59</v>
      </c>
      <c r="I56" s="28">
        <v>0.05</v>
      </c>
    </row>
    <row r="57" spans="8:9" x14ac:dyDescent="0.25">
      <c r="H57">
        <v>60</v>
      </c>
      <c r="I57" s="28">
        <v>0.06</v>
      </c>
    </row>
    <row r="58" spans="8:9" x14ac:dyDescent="0.25">
      <c r="H58">
        <v>61</v>
      </c>
      <c r="I58" s="28">
        <v>7.0000000000000007E-2</v>
      </c>
    </row>
    <row r="59" spans="8:9" x14ac:dyDescent="0.25">
      <c r="H59">
        <v>62</v>
      </c>
      <c r="I59" s="28">
        <v>0.1</v>
      </c>
    </row>
    <row r="60" spans="8:9" x14ac:dyDescent="0.25">
      <c r="H60">
        <v>63</v>
      </c>
      <c r="I60" s="28">
        <v>0.09</v>
      </c>
    </row>
    <row r="61" spans="8:9" x14ac:dyDescent="0.25">
      <c r="H61">
        <v>64</v>
      </c>
      <c r="I61" s="28">
        <v>0.12</v>
      </c>
    </row>
    <row r="62" spans="8:9" x14ac:dyDescent="0.25">
      <c r="H62">
        <v>65</v>
      </c>
      <c r="I62" s="28">
        <v>0.2</v>
      </c>
    </row>
    <row r="63" spans="8:9" x14ac:dyDescent="0.25">
      <c r="H63">
        <v>66</v>
      </c>
      <c r="I63" s="28">
        <v>0.2</v>
      </c>
    </row>
    <row r="64" spans="8:9" x14ac:dyDescent="0.25">
      <c r="H64">
        <v>67</v>
      </c>
      <c r="I64" s="28">
        <v>0.18</v>
      </c>
    </row>
    <row r="65" spans="8:22" x14ac:dyDescent="0.25">
      <c r="H65">
        <v>68</v>
      </c>
      <c r="I65" s="28">
        <v>0.16</v>
      </c>
    </row>
    <row r="66" spans="8:22" x14ac:dyDescent="0.25">
      <c r="H66">
        <v>69</v>
      </c>
      <c r="I66" s="28">
        <v>0.16</v>
      </c>
    </row>
    <row r="67" spans="8:22" x14ac:dyDescent="0.25">
      <c r="H67">
        <v>70</v>
      </c>
      <c r="I67" s="28">
        <v>0.2</v>
      </c>
    </row>
    <row r="68" spans="8:22" x14ac:dyDescent="0.25">
      <c r="H68">
        <v>71</v>
      </c>
      <c r="I68" s="28">
        <v>0.2</v>
      </c>
    </row>
    <row r="69" spans="8:22" x14ac:dyDescent="0.25">
      <c r="H69">
        <v>72</v>
      </c>
      <c r="I69" s="28">
        <v>0.2</v>
      </c>
      <c r="V69" s="5"/>
    </row>
    <row r="70" spans="8:22" x14ac:dyDescent="0.25">
      <c r="H70">
        <v>73</v>
      </c>
      <c r="I70" s="28">
        <v>0.2</v>
      </c>
    </row>
    <row r="71" spans="8:22" x14ac:dyDescent="0.25">
      <c r="H71">
        <v>74</v>
      </c>
      <c r="I71" s="28">
        <v>0.2</v>
      </c>
    </row>
    <row r="72" spans="8:22" x14ac:dyDescent="0.25">
      <c r="H72">
        <v>75</v>
      </c>
      <c r="I72" s="28">
        <v>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69"/>
  <sheetViews>
    <sheetView topLeftCell="A16"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  <c r="F2" t="s">
        <v>316</v>
      </c>
    </row>
    <row r="3" spans="1:6" x14ac:dyDescent="0.25">
      <c r="A3" t="s">
        <v>56</v>
      </c>
      <c r="B3" t="s">
        <v>315</v>
      </c>
      <c r="C3" t="s">
        <v>93</v>
      </c>
    </row>
    <row r="5" spans="1:6" x14ac:dyDescent="0.25">
      <c r="B5" s="5" t="s">
        <v>42</v>
      </c>
    </row>
    <row r="6" spans="1:6" x14ac:dyDescent="0.25">
      <c r="B6" t="s">
        <v>43</v>
      </c>
      <c r="C6" t="s">
        <v>44</v>
      </c>
    </row>
    <row r="7" spans="1:6" x14ac:dyDescent="0.25">
      <c r="B7" s="14">
        <v>0</v>
      </c>
      <c r="C7" s="7">
        <v>9.7100000000000006E-2</v>
      </c>
    </row>
    <row r="8" spans="1:6" x14ac:dyDescent="0.25">
      <c r="B8" s="14">
        <v>1</v>
      </c>
      <c r="C8" s="7">
        <v>8.9300000000000004E-2</v>
      </c>
    </row>
    <row r="9" spans="1:6" x14ac:dyDescent="0.25">
      <c r="B9" s="14">
        <v>2</v>
      </c>
      <c r="C9" s="7">
        <v>8.1600000000000006E-2</v>
      </c>
    </row>
    <row r="10" spans="1:6" x14ac:dyDescent="0.25">
      <c r="B10" s="14">
        <v>3</v>
      </c>
      <c r="C10" s="7">
        <v>7.3800000000000004E-2</v>
      </c>
    </row>
    <row r="11" spans="1:6" x14ac:dyDescent="0.25">
      <c r="B11" s="14">
        <v>4</v>
      </c>
      <c r="C11" s="7">
        <v>6.6100000000000006E-2</v>
      </c>
    </row>
    <row r="12" spans="1:6" x14ac:dyDescent="0.25">
      <c r="B12" s="14">
        <v>5</v>
      </c>
      <c r="C12" s="7">
        <v>6.0900000000000003E-2</v>
      </c>
    </row>
    <row r="13" spans="1:6" x14ac:dyDescent="0.25">
      <c r="B13" s="14">
        <v>6</v>
      </c>
      <c r="C13" s="7">
        <v>5.57E-2</v>
      </c>
    </row>
    <row r="14" spans="1:6" x14ac:dyDescent="0.25">
      <c r="B14" s="14">
        <v>7</v>
      </c>
      <c r="C14" s="7">
        <v>5.3100000000000001E-2</v>
      </c>
    </row>
    <row r="15" spans="1:6" x14ac:dyDescent="0.25">
      <c r="B15" s="14">
        <v>8</v>
      </c>
      <c r="C15" s="7">
        <v>5.0500000000000003E-2</v>
      </c>
    </row>
    <row r="16" spans="1:6" x14ac:dyDescent="0.25">
      <c r="B16" s="14">
        <v>9</v>
      </c>
      <c r="C16" s="7">
        <v>4.8500000000000001E-2</v>
      </c>
    </row>
    <row r="17" spans="2:3" x14ac:dyDescent="0.25">
      <c r="B17" s="15">
        <v>10</v>
      </c>
      <c r="C17" s="7">
        <v>4.6899999999999997E-2</v>
      </c>
    </row>
    <row r="18" spans="2:3" x14ac:dyDescent="0.25">
      <c r="B18" s="15">
        <v>11</v>
      </c>
      <c r="C18" s="7">
        <v>4.53E-2</v>
      </c>
    </row>
    <row r="19" spans="2:3" x14ac:dyDescent="0.25">
      <c r="B19">
        <v>12</v>
      </c>
      <c r="C19" s="7">
        <v>4.3799999999999999E-2</v>
      </c>
    </row>
    <row r="20" spans="2:3" x14ac:dyDescent="0.25">
      <c r="B20">
        <v>13</v>
      </c>
      <c r="C20" s="7">
        <v>4.2200000000000001E-2</v>
      </c>
    </row>
    <row r="21" spans="2:3" x14ac:dyDescent="0.25">
      <c r="B21">
        <v>14</v>
      </c>
      <c r="C21" s="7">
        <v>4.1200000000000001E-2</v>
      </c>
    </row>
    <row r="22" spans="2:3" x14ac:dyDescent="0.25">
      <c r="B22">
        <v>15</v>
      </c>
      <c r="C22" s="7">
        <v>4.02E-2</v>
      </c>
    </row>
    <row r="23" spans="2:3" x14ac:dyDescent="0.25">
      <c r="B23">
        <v>16</v>
      </c>
      <c r="C23" s="7">
        <v>3.9100000000000003E-2</v>
      </c>
    </row>
    <row r="24" spans="2:3" x14ac:dyDescent="0.25">
      <c r="B24">
        <v>17</v>
      </c>
      <c r="C24" s="7">
        <v>3.8600000000000002E-2</v>
      </c>
    </row>
    <row r="25" spans="2:3" x14ac:dyDescent="0.25">
      <c r="B25">
        <v>18</v>
      </c>
      <c r="C25" s="7">
        <v>3.8100000000000002E-2</v>
      </c>
    </row>
    <row r="26" spans="2:3" x14ac:dyDescent="0.25">
      <c r="B26">
        <v>19</v>
      </c>
      <c r="C26" s="7">
        <v>3.7600000000000001E-2</v>
      </c>
    </row>
    <row r="27" spans="2:3" x14ac:dyDescent="0.25">
      <c r="B27">
        <v>20</v>
      </c>
      <c r="C27" s="7">
        <v>3.7600000000000001E-2</v>
      </c>
    </row>
    <row r="39" spans="12:20" ht="15.75" x14ac:dyDescent="0.25">
      <c r="L39" s="37" t="s">
        <v>203</v>
      </c>
    </row>
    <row r="40" spans="12:20" ht="15.75" x14ac:dyDescent="0.25">
      <c r="M40" s="37" t="s">
        <v>204</v>
      </c>
    </row>
    <row r="42" spans="12:20" ht="69" x14ac:dyDescent="0.25">
      <c r="L42" s="38" t="s">
        <v>205</v>
      </c>
      <c r="M42" s="234" t="s">
        <v>206</v>
      </c>
      <c r="N42" s="234"/>
      <c r="O42" s="235" t="s">
        <v>207</v>
      </c>
      <c r="P42" s="235"/>
      <c r="S42" t="s">
        <v>313</v>
      </c>
      <c r="T42" t="s">
        <v>314</v>
      </c>
    </row>
    <row r="43" spans="12:20" x14ac:dyDescent="0.25">
      <c r="L43" s="39" t="s">
        <v>208</v>
      </c>
      <c r="M43" s="40">
        <v>0.06</v>
      </c>
      <c r="N43" s="40">
        <v>0.08</v>
      </c>
      <c r="O43" s="40">
        <v>9.7100000000000006E-2</v>
      </c>
      <c r="P43" s="40">
        <v>0.1178</v>
      </c>
      <c r="S43" s="27">
        <f>+O43-M43</f>
        <v>3.7100000000000008E-2</v>
      </c>
      <c r="T43" s="21">
        <f>+(1+O43)/(1+M43)-1</f>
        <v>3.499999999999992E-2</v>
      </c>
    </row>
    <row r="44" spans="12:20" x14ac:dyDescent="0.25">
      <c r="L44" s="41">
        <v>1</v>
      </c>
      <c r="M44" s="42">
        <v>5.2499999999999998E-2</v>
      </c>
      <c r="N44" s="42">
        <v>7.0000000000000007E-2</v>
      </c>
      <c r="O44" s="42">
        <v>8.9300000000000004E-2</v>
      </c>
      <c r="P44" s="42">
        <v>0.1075</v>
      </c>
      <c r="S44" s="27">
        <f t="shared" ref="S44:S63" si="0">+O44-M44</f>
        <v>3.6800000000000006E-2</v>
      </c>
      <c r="T44" s="21">
        <f t="shared" ref="T44:T63" si="1">+(1+O44)/(1+M44)-1</f>
        <v>3.4964370546318291E-2</v>
      </c>
    </row>
    <row r="45" spans="12:20" x14ac:dyDescent="0.25">
      <c r="L45" s="43">
        <v>2</v>
      </c>
      <c r="M45" s="42">
        <v>4.4999999999999998E-2</v>
      </c>
      <c r="N45" s="42">
        <v>0.06</v>
      </c>
      <c r="O45" s="42">
        <v>8.1600000000000006E-2</v>
      </c>
      <c r="P45" s="42">
        <v>9.7100000000000006E-2</v>
      </c>
      <c r="S45" s="27">
        <f t="shared" si="0"/>
        <v>3.6600000000000008E-2</v>
      </c>
      <c r="T45" s="21">
        <f t="shared" si="1"/>
        <v>3.5023923444976068E-2</v>
      </c>
    </row>
    <row r="46" spans="12:20" x14ac:dyDescent="0.25">
      <c r="L46" s="43">
        <v>3</v>
      </c>
      <c r="M46" s="42">
        <v>3.7499999999999999E-2</v>
      </c>
      <c r="N46" s="42">
        <v>0.04</v>
      </c>
      <c r="O46" s="42">
        <v>7.3800000000000004E-2</v>
      </c>
      <c r="P46" s="42">
        <v>7.6399999999999996E-2</v>
      </c>
      <c r="S46" s="27">
        <f t="shared" si="0"/>
        <v>3.6300000000000006E-2</v>
      </c>
      <c r="T46" s="21">
        <f t="shared" si="1"/>
        <v>3.4987951807228912E-2</v>
      </c>
    </row>
    <row r="47" spans="12:20" x14ac:dyDescent="0.25">
      <c r="L47" s="44">
        <v>4</v>
      </c>
      <c r="M47" s="45">
        <v>0.03</v>
      </c>
      <c r="N47" s="45">
        <v>0.03</v>
      </c>
      <c r="O47" s="45">
        <v>6.6100000000000006E-2</v>
      </c>
      <c r="P47" s="45">
        <v>6.6000000000000003E-2</v>
      </c>
      <c r="S47" s="27">
        <f t="shared" si="0"/>
        <v>3.6100000000000007E-2</v>
      </c>
      <c r="T47" s="21">
        <f t="shared" si="1"/>
        <v>3.5048543689320422E-2</v>
      </c>
    </row>
    <row r="48" spans="12:20" x14ac:dyDescent="0.25">
      <c r="L48" s="43">
        <v>5</v>
      </c>
      <c r="M48" s="42">
        <v>2.5000000000000001E-2</v>
      </c>
      <c r="N48" s="42">
        <v>2.5000000000000001E-2</v>
      </c>
      <c r="O48" s="42">
        <v>6.0900000000000003E-2</v>
      </c>
      <c r="P48" s="42">
        <v>6.0900000000000003E-2</v>
      </c>
      <c r="S48" s="27">
        <f t="shared" si="0"/>
        <v>3.5900000000000001E-2</v>
      </c>
      <c r="T48" s="21">
        <f t="shared" si="1"/>
        <v>3.502439024390247E-2</v>
      </c>
    </row>
    <row r="49" spans="12:20" x14ac:dyDescent="0.25">
      <c r="L49" s="43">
        <v>6</v>
      </c>
      <c r="M49" s="42">
        <v>0.02</v>
      </c>
      <c r="N49" s="42">
        <v>0.02</v>
      </c>
      <c r="O49" s="42">
        <v>5.57E-2</v>
      </c>
      <c r="P49" s="42">
        <v>5.57E-2</v>
      </c>
      <c r="S49" s="27">
        <f t="shared" si="0"/>
        <v>3.5699999999999996E-2</v>
      </c>
      <c r="T49" s="21">
        <f t="shared" si="1"/>
        <v>3.5000000000000142E-2</v>
      </c>
    </row>
    <row r="50" spans="12:20" x14ac:dyDescent="0.25">
      <c r="L50" s="43">
        <v>7</v>
      </c>
      <c r="M50" s="42">
        <v>1.7500000000000002E-2</v>
      </c>
      <c r="N50" s="42">
        <v>1.7500000000000002E-2</v>
      </c>
      <c r="O50" s="42">
        <v>5.3100000000000001E-2</v>
      </c>
      <c r="P50" s="42">
        <v>5.3100000000000001E-2</v>
      </c>
      <c r="S50" s="27">
        <f t="shared" si="0"/>
        <v>3.56E-2</v>
      </c>
      <c r="T50" s="21">
        <f t="shared" si="1"/>
        <v>3.4987714987714913E-2</v>
      </c>
    </row>
    <row r="51" spans="12:20" x14ac:dyDescent="0.25">
      <c r="L51" s="43">
        <v>8</v>
      </c>
      <c r="M51" s="42">
        <v>1.4999999999999999E-2</v>
      </c>
      <c r="N51" s="42">
        <v>1.4999999999999999E-2</v>
      </c>
      <c r="O51" s="42">
        <v>5.0500000000000003E-2</v>
      </c>
      <c r="P51" s="42">
        <v>5.0500000000000003E-2</v>
      </c>
      <c r="S51" s="27">
        <f t="shared" si="0"/>
        <v>3.5500000000000004E-2</v>
      </c>
      <c r="T51" s="21">
        <f t="shared" si="1"/>
        <v>3.4975369458128069E-2</v>
      </c>
    </row>
    <row r="52" spans="12:20" x14ac:dyDescent="0.25">
      <c r="L52" s="43">
        <v>9</v>
      </c>
      <c r="M52" s="42">
        <v>1.2999999999999999E-2</v>
      </c>
      <c r="N52" s="42">
        <v>1.2999999999999999E-2</v>
      </c>
      <c r="O52" s="42">
        <v>4.8500000000000001E-2</v>
      </c>
      <c r="P52" s="42">
        <v>4.8500000000000001E-2</v>
      </c>
      <c r="S52" s="27">
        <f t="shared" si="0"/>
        <v>3.5500000000000004E-2</v>
      </c>
      <c r="T52" s="21">
        <f t="shared" si="1"/>
        <v>3.5044422507403805E-2</v>
      </c>
    </row>
    <row r="53" spans="12:20" x14ac:dyDescent="0.25">
      <c r="L53" s="43">
        <v>10</v>
      </c>
      <c r="M53" s="42">
        <v>1.15E-2</v>
      </c>
      <c r="N53" s="42">
        <v>1.15E-2</v>
      </c>
      <c r="O53" s="42">
        <v>4.6899999999999997E-2</v>
      </c>
      <c r="P53" s="42">
        <v>4.6899999999999997E-2</v>
      </c>
      <c r="S53" s="27">
        <f t="shared" si="0"/>
        <v>3.5400000000000001E-2</v>
      </c>
      <c r="T53" s="21">
        <f t="shared" si="1"/>
        <v>3.4997528423133861E-2</v>
      </c>
    </row>
    <row r="54" spans="12:20" x14ac:dyDescent="0.25">
      <c r="L54" s="43">
        <v>11</v>
      </c>
      <c r="M54" s="42">
        <v>0.01</v>
      </c>
      <c r="N54" s="42">
        <v>0.01</v>
      </c>
      <c r="O54" s="42">
        <v>4.53E-2</v>
      </c>
      <c r="P54" s="42">
        <v>4.5400000000000003E-2</v>
      </c>
      <c r="S54" s="27">
        <f t="shared" si="0"/>
        <v>3.5299999999999998E-2</v>
      </c>
      <c r="T54" s="21">
        <f t="shared" si="1"/>
        <v>3.4950495049504759E-2</v>
      </c>
    </row>
    <row r="55" spans="12:20" x14ac:dyDescent="0.25">
      <c r="L55" s="43">
        <v>12</v>
      </c>
      <c r="M55" s="42">
        <v>8.5000000000000006E-3</v>
      </c>
      <c r="N55" s="42">
        <v>8.5000000000000006E-3</v>
      </c>
      <c r="O55" s="42">
        <v>4.3799999999999999E-2</v>
      </c>
      <c r="P55" s="42">
        <v>4.3799999999999999E-2</v>
      </c>
      <c r="S55" s="27">
        <f t="shared" si="0"/>
        <v>3.5299999999999998E-2</v>
      </c>
      <c r="T55" s="21">
        <f t="shared" si="1"/>
        <v>3.5002478929102798E-2</v>
      </c>
    </row>
    <row r="56" spans="12:20" x14ac:dyDescent="0.25">
      <c r="L56" s="43">
        <v>13</v>
      </c>
      <c r="M56" s="42">
        <v>7.0000000000000001E-3</v>
      </c>
      <c r="N56" s="42">
        <v>7.0000000000000001E-3</v>
      </c>
      <c r="O56" s="42">
        <v>4.2200000000000001E-2</v>
      </c>
      <c r="P56" s="42">
        <v>4.2200000000000001E-2</v>
      </c>
      <c r="S56" s="27">
        <f t="shared" si="0"/>
        <v>3.5200000000000002E-2</v>
      </c>
      <c r="T56" s="21">
        <f t="shared" si="1"/>
        <v>3.4955312810327932E-2</v>
      </c>
    </row>
    <row r="57" spans="12:20" x14ac:dyDescent="0.25">
      <c r="L57" s="44">
        <v>14</v>
      </c>
      <c r="M57" s="45">
        <v>6.0000000000000001E-3</v>
      </c>
      <c r="N57" s="45">
        <v>6.0000000000000001E-3</v>
      </c>
      <c r="O57" s="45">
        <v>4.1200000000000001E-2</v>
      </c>
      <c r="P57" s="45">
        <v>4.1200000000000001E-2</v>
      </c>
      <c r="S57" s="27">
        <f t="shared" si="0"/>
        <v>3.5200000000000002E-2</v>
      </c>
      <c r="T57" s="21">
        <f t="shared" si="1"/>
        <v>3.4990059642147076E-2</v>
      </c>
    </row>
    <row r="58" spans="12:20" x14ac:dyDescent="0.25">
      <c r="L58" s="43">
        <v>15</v>
      </c>
      <c r="M58" s="42">
        <v>5.0000000000000001E-3</v>
      </c>
      <c r="N58" s="42">
        <v>5.0000000000000001E-3</v>
      </c>
      <c r="O58" s="42">
        <v>4.02E-2</v>
      </c>
      <c r="P58" s="42">
        <v>4.02E-2</v>
      </c>
      <c r="S58" s="27">
        <f t="shared" si="0"/>
        <v>3.5200000000000002E-2</v>
      </c>
      <c r="T58" s="21">
        <f t="shared" si="1"/>
        <v>3.5024875621890716E-2</v>
      </c>
    </row>
    <row r="59" spans="12:20" x14ac:dyDescent="0.25">
      <c r="L59" s="43">
        <v>16</v>
      </c>
      <c r="M59" s="42">
        <v>4.0000000000000001E-3</v>
      </c>
      <c r="N59" s="42">
        <v>5.0000000000000001E-3</v>
      </c>
      <c r="O59" s="42">
        <v>3.9100000000000003E-2</v>
      </c>
      <c r="P59" s="42">
        <v>4.02E-2</v>
      </c>
      <c r="S59" s="27">
        <f t="shared" si="0"/>
        <v>3.5100000000000006E-2</v>
      </c>
      <c r="T59" s="21">
        <f t="shared" si="1"/>
        <v>3.4960159362549703E-2</v>
      </c>
    </row>
    <row r="60" spans="12:20" x14ac:dyDescent="0.25">
      <c r="L60" s="43">
        <v>17</v>
      </c>
      <c r="M60" s="42">
        <v>3.5000000000000001E-3</v>
      </c>
      <c r="N60" s="42">
        <v>5.0000000000000001E-3</v>
      </c>
      <c r="O60" s="42">
        <v>3.8600000000000002E-2</v>
      </c>
      <c r="P60" s="42">
        <v>4.02E-2</v>
      </c>
      <c r="S60" s="27">
        <f t="shared" si="0"/>
        <v>3.5099999999999999E-2</v>
      </c>
      <c r="T60" s="21">
        <f t="shared" si="1"/>
        <v>3.4977578475336335E-2</v>
      </c>
    </row>
    <row r="61" spans="12:20" x14ac:dyDescent="0.25">
      <c r="L61" s="43">
        <v>18</v>
      </c>
      <c r="M61" s="42">
        <v>3.0000000000000001E-3</v>
      </c>
      <c r="N61" s="42">
        <v>5.0000000000000001E-3</v>
      </c>
      <c r="O61" s="42">
        <v>3.8100000000000002E-2</v>
      </c>
      <c r="P61" s="42">
        <v>4.02E-2</v>
      </c>
      <c r="S61" s="27">
        <f t="shared" si="0"/>
        <v>3.5099999999999999E-2</v>
      </c>
      <c r="T61" s="21">
        <f t="shared" si="1"/>
        <v>3.4995014955134796E-2</v>
      </c>
    </row>
    <row r="62" spans="12:20" x14ac:dyDescent="0.25">
      <c r="L62" s="43">
        <v>19</v>
      </c>
      <c r="M62" s="42">
        <v>2.5000000000000001E-3</v>
      </c>
      <c r="N62" s="42">
        <v>5.0000000000000001E-3</v>
      </c>
      <c r="O62" s="42">
        <v>3.7600000000000001E-2</v>
      </c>
      <c r="P62" s="42">
        <v>4.02E-2</v>
      </c>
      <c r="S62" s="27">
        <f t="shared" si="0"/>
        <v>3.5099999999999999E-2</v>
      </c>
      <c r="T62" s="21">
        <f t="shared" si="1"/>
        <v>3.5012468827930299E-2</v>
      </c>
    </row>
    <row r="63" spans="12:20" ht="25.5" x14ac:dyDescent="0.25">
      <c r="L63" s="46" t="s">
        <v>209</v>
      </c>
      <c r="M63" s="42">
        <v>2.5000000000000001E-3</v>
      </c>
      <c r="N63" s="42">
        <v>5.0000000000000001E-3</v>
      </c>
      <c r="O63" s="42">
        <v>3.7600000000000001E-2</v>
      </c>
      <c r="P63" s="42">
        <v>4.02E-2</v>
      </c>
      <c r="S63" s="27">
        <f t="shared" si="0"/>
        <v>3.5099999999999999E-2</v>
      </c>
      <c r="T63" s="21">
        <f t="shared" si="1"/>
        <v>3.5012468827930299E-2</v>
      </c>
    </row>
    <row r="64" spans="12:20" x14ac:dyDescent="0.25">
      <c r="T64" s="21"/>
    </row>
    <row r="67" spans="12:12" x14ac:dyDescent="0.25">
      <c r="L67" s="47" t="s">
        <v>210</v>
      </c>
    </row>
    <row r="68" spans="12:12" x14ac:dyDescent="0.25">
      <c r="L68" s="47" t="s">
        <v>211</v>
      </c>
    </row>
    <row r="69" spans="12:12" x14ac:dyDescent="0.25">
      <c r="L69" s="47" t="s">
        <v>212</v>
      </c>
    </row>
  </sheetData>
  <mergeCells count="2">
    <mergeCell ref="M42:N42"/>
    <mergeCell ref="O42:P42"/>
  </mergeCells>
  <hyperlinks>
    <hyperlink ref="A1" location="TOC!A1" display="TOC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0"/>
  <sheetViews>
    <sheetView workbookViewId="0"/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t="s">
        <v>57</v>
      </c>
      <c r="B2" t="s">
        <v>218</v>
      </c>
      <c r="C2" t="s">
        <v>92</v>
      </c>
    </row>
    <row r="3" spans="1:3" x14ac:dyDescent="0.25">
      <c r="A3" t="s">
        <v>56</v>
      </c>
      <c r="B3" t="s">
        <v>219</v>
      </c>
      <c r="C3" t="s">
        <v>93</v>
      </c>
    </row>
    <row r="5" spans="1:3" x14ac:dyDescent="0.25">
      <c r="A5" t="s">
        <v>216</v>
      </c>
    </row>
    <row r="6" spans="1:3" x14ac:dyDescent="0.25">
      <c r="A6" t="s">
        <v>217</v>
      </c>
    </row>
    <row r="9" spans="1:3" x14ac:dyDescent="0.25">
      <c r="A9" t="s">
        <v>43</v>
      </c>
      <c r="B9" t="s">
        <v>44</v>
      </c>
    </row>
    <row r="10" spans="1:3" x14ac:dyDescent="0.25">
      <c r="A10">
        <v>0</v>
      </c>
      <c r="B10" s="7">
        <v>0.08</v>
      </c>
    </row>
    <row r="11" spans="1:3" x14ac:dyDescent="0.25">
      <c r="A11">
        <v>1</v>
      </c>
      <c r="B11" s="7">
        <v>5.5E-2</v>
      </c>
    </row>
    <row r="12" spans="1:3" x14ac:dyDescent="0.25">
      <c r="A12">
        <v>2</v>
      </c>
      <c r="B12" s="7">
        <v>3.7499999999999999E-2</v>
      </c>
    </row>
    <row r="13" spans="1:3" x14ac:dyDescent="0.25">
      <c r="A13">
        <v>3</v>
      </c>
      <c r="B13" s="7">
        <v>0.03</v>
      </c>
    </row>
    <row r="14" spans="1:3" x14ac:dyDescent="0.25">
      <c r="A14">
        <v>4</v>
      </c>
      <c r="B14" s="7">
        <v>2.5000000000000001E-2</v>
      </c>
    </row>
    <row r="15" spans="1:3" x14ac:dyDescent="0.25">
      <c r="A15">
        <v>5</v>
      </c>
      <c r="B15" s="7">
        <v>2.3300000000000001E-2</v>
      </c>
    </row>
    <row r="16" spans="1:3" x14ac:dyDescent="0.25">
      <c r="A16">
        <v>6</v>
      </c>
      <c r="B16" s="7">
        <v>2.1700000000000001E-2</v>
      </c>
    </row>
    <row r="17" spans="1:2" x14ac:dyDescent="0.25">
      <c r="A17">
        <v>7</v>
      </c>
      <c r="B17" s="7">
        <v>0.02</v>
      </c>
    </row>
    <row r="18" spans="1:2" x14ac:dyDescent="0.25">
      <c r="A18">
        <v>8</v>
      </c>
      <c r="B18" s="7">
        <v>1.9E-2</v>
      </c>
    </row>
    <row r="19" spans="1:2" x14ac:dyDescent="0.25">
      <c r="A19">
        <v>9</v>
      </c>
      <c r="B19" s="7">
        <v>1.7999999999999999E-2</v>
      </c>
    </row>
    <row r="20" spans="1:2" x14ac:dyDescent="0.25">
      <c r="A20">
        <v>10</v>
      </c>
      <c r="B20" s="7">
        <v>1.7000000000000001E-2</v>
      </c>
    </row>
    <row r="21" spans="1:2" x14ac:dyDescent="0.25">
      <c r="A21">
        <v>11</v>
      </c>
      <c r="B21" s="7">
        <v>1.6E-2</v>
      </c>
    </row>
    <row r="22" spans="1:2" x14ac:dyDescent="0.25">
      <c r="A22">
        <v>12</v>
      </c>
      <c r="B22" s="7">
        <v>1.4999999999999999E-2</v>
      </c>
    </row>
    <row r="23" spans="1:2" x14ac:dyDescent="0.25">
      <c r="A23">
        <v>13</v>
      </c>
      <c r="B23" s="7">
        <v>1.4E-2</v>
      </c>
    </row>
    <row r="24" spans="1:2" x14ac:dyDescent="0.25">
      <c r="A24">
        <v>14</v>
      </c>
      <c r="B24" s="7">
        <v>1.2999999999999999E-2</v>
      </c>
    </row>
    <row r="25" spans="1:2" x14ac:dyDescent="0.25">
      <c r="A25">
        <v>15</v>
      </c>
      <c r="B25" s="7">
        <v>1.2E-2</v>
      </c>
    </row>
    <row r="26" spans="1:2" x14ac:dyDescent="0.25">
      <c r="A26">
        <v>16</v>
      </c>
      <c r="B26" s="7">
        <v>1.0999999999999999E-2</v>
      </c>
    </row>
    <row r="27" spans="1:2" x14ac:dyDescent="0.25">
      <c r="A27">
        <v>17</v>
      </c>
      <c r="B27" s="7">
        <v>0.01</v>
      </c>
    </row>
    <row r="28" spans="1:2" x14ac:dyDescent="0.25">
      <c r="A28">
        <v>18</v>
      </c>
      <c r="B28" s="7">
        <v>9.1999999999999998E-3</v>
      </c>
    </row>
    <row r="29" spans="1:2" x14ac:dyDescent="0.25">
      <c r="A29">
        <v>19</v>
      </c>
      <c r="B29" s="7">
        <v>8.3999999999999995E-3</v>
      </c>
    </row>
    <row r="30" spans="1:2" x14ac:dyDescent="0.25">
      <c r="A30">
        <v>20</v>
      </c>
      <c r="B30" s="7">
        <v>7.6E-3</v>
      </c>
    </row>
    <row r="31" spans="1:2" x14ac:dyDescent="0.25">
      <c r="A31">
        <v>21</v>
      </c>
      <c r="B31" s="7">
        <v>6.7999999999999996E-3</v>
      </c>
    </row>
    <row r="32" spans="1:2" x14ac:dyDescent="0.25">
      <c r="A32">
        <v>22</v>
      </c>
      <c r="B32" s="7">
        <v>6.0000000000000001E-3</v>
      </c>
    </row>
    <row r="33" spans="1:2" x14ac:dyDescent="0.25">
      <c r="A33">
        <v>23</v>
      </c>
      <c r="B33" s="7">
        <v>5.5999999999999999E-3</v>
      </c>
    </row>
    <row r="34" spans="1:2" x14ac:dyDescent="0.25">
      <c r="A34">
        <v>24</v>
      </c>
      <c r="B34" s="7">
        <v>5.1999999999999998E-3</v>
      </c>
    </row>
    <row r="35" spans="1:2" x14ac:dyDescent="0.25">
      <c r="A35">
        <v>25</v>
      </c>
      <c r="B35" s="7">
        <v>4.7999999999999996E-3</v>
      </c>
    </row>
    <row r="36" spans="1:2" x14ac:dyDescent="0.25">
      <c r="A36">
        <v>26</v>
      </c>
      <c r="B36" s="7">
        <v>4.4000000000000003E-3</v>
      </c>
    </row>
    <row r="37" spans="1:2" x14ac:dyDescent="0.25">
      <c r="A37">
        <v>27</v>
      </c>
      <c r="B37" s="7">
        <v>4.0000000000000001E-3</v>
      </c>
    </row>
    <row r="38" spans="1:2" x14ac:dyDescent="0.25">
      <c r="A38">
        <v>28</v>
      </c>
      <c r="B38" s="7">
        <v>4.0000000000000001E-3</v>
      </c>
    </row>
    <row r="39" spans="1:2" x14ac:dyDescent="0.25">
      <c r="A39">
        <v>29</v>
      </c>
      <c r="B39" s="7">
        <v>4.0000000000000001E-3</v>
      </c>
    </row>
    <row r="40" spans="1:2" x14ac:dyDescent="0.25">
      <c r="A40">
        <v>30</v>
      </c>
      <c r="B40" s="7">
        <v>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105"/>
  <sheetViews>
    <sheetView topLeftCell="M10" workbookViewId="0">
      <selection activeCell="AB29" sqref="AB29"/>
    </sheetView>
  </sheetViews>
  <sheetFormatPr defaultRowHeight="15" x14ac:dyDescent="0.25"/>
  <cols>
    <col min="7" max="12" width="16.85546875" bestFit="1" customWidth="1"/>
    <col min="13" max="13" width="15.28515625" bestFit="1" customWidth="1"/>
    <col min="14" max="14" width="18" bestFit="1" customWidth="1"/>
    <col min="18" max="18" width="10" customWidth="1"/>
  </cols>
  <sheetData>
    <row r="1" spans="1:14" x14ac:dyDescent="0.25">
      <c r="A1" s="1" t="s">
        <v>0</v>
      </c>
    </row>
    <row r="2" spans="1:14" x14ac:dyDescent="0.25">
      <c r="A2" t="s">
        <v>57</v>
      </c>
      <c r="B2" t="s">
        <v>95</v>
      </c>
      <c r="C2" t="s">
        <v>92</v>
      </c>
    </row>
    <row r="3" spans="1:14" x14ac:dyDescent="0.25">
      <c r="A3" t="s">
        <v>56</v>
      </c>
      <c r="B3" t="s">
        <v>428</v>
      </c>
      <c r="C3" t="s">
        <v>429</v>
      </c>
    </row>
    <row r="4" spans="1:14" x14ac:dyDescent="0.25">
      <c r="A4" s="1"/>
      <c r="B4" s="1"/>
      <c r="C4" s="1"/>
      <c r="F4" s="3" t="s">
        <v>116</v>
      </c>
      <c r="G4" s="3"/>
      <c r="H4" s="3"/>
      <c r="I4" s="3"/>
      <c r="J4" s="3"/>
    </row>
    <row r="10" spans="1:14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</row>
    <row r="11" spans="1:14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419</v>
      </c>
    </row>
    <row r="12" spans="1:14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3">
        <v>32</v>
      </c>
      <c r="N12" s="19" t="s">
        <v>10</v>
      </c>
    </row>
    <row r="13" spans="1:14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</row>
    <row r="14" spans="1:14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 s="3">
        <v>34</v>
      </c>
    </row>
    <row r="15" spans="1:14" x14ac:dyDescent="0.25">
      <c r="A15">
        <v>1</v>
      </c>
      <c r="B15" t="s">
        <v>11</v>
      </c>
      <c r="C15">
        <v>15</v>
      </c>
      <c r="D15">
        <v>19</v>
      </c>
      <c r="E15">
        <v>17</v>
      </c>
      <c r="F15" t="s">
        <v>106</v>
      </c>
      <c r="G15" s="4">
        <v>9878</v>
      </c>
      <c r="H15" s="4"/>
      <c r="I15" s="4"/>
      <c r="J15" s="4"/>
      <c r="K15" s="4"/>
      <c r="L15" s="4"/>
      <c r="M15" s="4"/>
      <c r="N15" s="4">
        <v>9878</v>
      </c>
    </row>
    <row r="16" spans="1:14" x14ac:dyDescent="0.25">
      <c r="A16">
        <v>1</v>
      </c>
      <c r="B16" t="s">
        <v>418</v>
      </c>
      <c r="C16">
        <v>15</v>
      </c>
      <c r="D16">
        <v>19</v>
      </c>
      <c r="E16">
        <v>17</v>
      </c>
      <c r="F16" t="s">
        <v>106</v>
      </c>
      <c r="G16" s="4">
        <v>60450956</v>
      </c>
      <c r="H16" s="4"/>
      <c r="I16" s="4"/>
      <c r="J16" s="4"/>
      <c r="K16" s="4"/>
      <c r="L16" s="4"/>
      <c r="M16" s="4"/>
      <c r="N16" s="4">
        <v>60450956</v>
      </c>
    </row>
    <row r="17" spans="1:14" x14ac:dyDescent="0.25">
      <c r="A17">
        <v>1</v>
      </c>
      <c r="B17" t="s">
        <v>13</v>
      </c>
      <c r="C17">
        <v>15</v>
      </c>
      <c r="D17">
        <v>19</v>
      </c>
      <c r="E17">
        <v>17</v>
      </c>
      <c r="F17" t="s">
        <v>106</v>
      </c>
      <c r="G17" s="4">
        <v>6120</v>
      </c>
      <c r="H17" s="4"/>
      <c r="I17" s="4"/>
      <c r="J17" s="4"/>
      <c r="K17" s="4"/>
      <c r="L17" s="4"/>
      <c r="M17" s="4"/>
      <c r="N17" s="4">
        <v>6120</v>
      </c>
    </row>
    <row r="18" spans="1:14" x14ac:dyDescent="0.25">
      <c r="A18">
        <v>2</v>
      </c>
      <c r="B18" t="s">
        <v>11</v>
      </c>
      <c r="C18">
        <f>+C15+5</f>
        <v>20</v>
      </c>
      <c r="D18">
        <f t="shared" ref="D18:E18" si="0">+D15+5</f>
        <v>24</v>
      </c>
      <c r="E18">
        <f t="shared" si="0"/>
        <v>22</v>
      </c>
      <c r="F18" t="s">
        <v>107</v>
      </c>
      <c r="G18" s="4">
        <v>32417</v>
      </c>
      <c r="H18" s="4">
        <v>434</v>
      </c>
      <c r="I18" s="4"/>
      <c r="J18" s="4"/>
      <c r="K18" s="4"/>
      <c r="L18" s="4"/>
      <c r="M18" s="4"/>
      <c r="N18" s="4">
        <v>32851</v>
      </c>
    </row>
    <row r="19" spans="1:14" x14ac:dyDescent="0.25">
      <c r="A19">
        <v>2</v>
      </c>
      <c r="B19" t="s">
        <v>418</v>
      </c>
      <c r="C19">
        <f t="shared" ref="C19:E19" si="1">+C16+5</f>
        <v>20</v>
      </c>
      <c r="D19">
        <f t="shared" si="1"/>
        <v>24</v>
      </c>
      <c r="E19">
        <f t="shared" si="1"/>
        <v>22</v>
      </c>
      <c r="F19" t="s">
        <v>107</v>
      </c>
      <c r="G19" s="4">
        <v>346035180</v>
      </c>
      <c r="H19" s="4">
        <v>8163068</v>
      </c>
      <c r="I19" s="4"/>
      <c r="J19" s="4"/>
      <c r="K19" s="4"/>
      <c r="L19" s="4"/>
      <c r="M19" s="4"/>
      <c r="N19" s="4">
        <v>354198248</v>
      </c>
    </row>
    <row r="20" spans="1:14" x14ac:dyDescent="0.25">
      <c r="A20">
        <v>2</v>
      </c>
      <c r="B20" t="s">
        <v>13</v>
      </c>
      <c r="C20">
        <f t="shared" ref="C20:E20" si="2">+C17+5</f>
        <v>20</v>
      </c>
      <c r="D20">
        <f t="shared" si="2"/>
        <v>24</v>
      </c>
      <c r="E20">
        <f t="shared" si="2"/>
        <v>22</v>
      </c>
      <c r="F20" t="s">
        <v>107</v>
      </c>
      <c r="G20" s="4">
        <v>10674</v>
      </c>
      <c r="H20" s="4">
        <v>18809</v>
      </c>
      <c r="I20" s="4"/>
      <c r="J20" s="4"/>
      <c r="K20" s="4"/>
      <c r="L20" s="4"/>
      <c r="M20" s="4"/>
      <c r="N20" s="4">
        <v>10782</v>
      </c>
    </row>
    <row r="21" spans="1:14" x14ac:dyDescent="0.25">
      <c r="A21">
        <v>3</v>
      </c>
      <c r="B21" t="s">
        <v>11</v>
      </c>
      <c r="C21">
        <f t="shared" ref="C21:E21" si="3">+C18+5</f>
        <v>25</v>
      </c>
      <c r="D21">
        <f t="shared" si="3"/>
        <v>29</v>
      </c>
      <c r="E21">
        <f t="shared" si="3"/>
        <v>27</v>
      </c>
      <c r="F21" t="s">
        <v>108</v>
      </c>
      <c r="G21" s="4">
        <v>21021</v>
      </c>
      <c r="H21" s="4">
        <v>5029</v>
      </c>
      <c r="I21" s="4">
        <v>258</v>
      </c>
      <c r="J21" s="4"/>
      <c r="K21" s="4"/>
      <c r="L21" s="4"/>
      <c r="M21" s="4"/>
      <c r="N21" s="4">
        <v>26308</v>
      </c>
    </row>
    <row r="22" spans="1:14" x14ac:dyDescent="0.25">
      <c r="A22">
        <v>3</v>
      </c>
      <c r="B22" t="s">
        <v>418</v>
      </c>
      <c r="C22">
        <f t="shared" ref="C22:E22" si="4">+C19+5</f>
        <v>25</v>
      </c>
      <c r="D22">
        <f t="shared" si="4"/>
        <v>29</v>
      </c>
      <c r="E22">
        <f t="shared" si="4"/>
        <v>27</v>
      </c>
      <c r="F22" t="s">
        <v>108</v>
      </c>
      <c r="G22" s="4">
        <v>515248696</v>
      </c>
      <c r="H22" s="4">
        <v>187142983</v>
      </c>
      <c r="I22" s="4">
        <v>9801808</v>
      </c>
      <c r="J22" s="4"/>
      <c r="K22" s="4"/>
      <c r="L22" s="4"/>
      <c r="M22" s="4"/>
      <c r="N22" s="4">
        <v>712193487</v>
      </c>
    </row>
    <row r="23" spans="1:14" x14ac:dyDescent="0.25">
      <c r="A23">
        <v>3</v>
      </c>
      <c r="B23" t="s">
        <v>13</v>
      </c>
      <c r="C23">
        <f t="shared" ref="C23:E23" si="5">+C20+5</f>
        <v>25</v>
      </c>
      <c r="D23">
        <f t="shared" si="5"/>
        <v>29</v>
      </c>
      <c r="E23">
        <f t="shared" si="5"/>
        <v>27</v>
      </c>
      <c r="F23" t="s">
        <v>108</v>
      </c>
      <c r="G23" s="4">
        <v>24511</v>
      </c>
      <c r="H23" s="4">
        <v>37213</v>
      </c>
      <c r="I23" s="4">
        <v>37992</v>
      </c>
      <c r="J23" s="4"/>
      <c r="K23" s="4"/>
      <c r="L23" s="4"/>
      <c r="M23" s="4"/>
      <c r="N23" s="4">
        <v>27071</v>
      </c>
    </row>
    <row r="24" spans="1:14" x14ac:dyDescent="0.25">
      <c r="A24">
        <v>4</v>
      </c>
      <c r="B24" t="s">
        <v>11</v>
      </c>
      <c r="C24">
        <f t="shared" ref="C24:E24" si="6">+C21+5</f>
        <v>30</v>
      </c>
      <c r="D24">
        <f t="shared" si="6"/>
        <v>34</v>
      </c>
      <c r="E24">
        <f t="shared" si="6"/>
        <v>32</v>
      </c>
      <c r="F24" t="s">
        <v>109</v>
      </c>
      <c r="G24" s="4">
        <v>16269</v>
      </c>
      <c r="H24" s="4">
        <v>10281</v>
      </c>
      <c r="I24" s="4">
        <v>4166</v>
      </c>
      <c r="J24" s="4">
        <v>152</v>
      </c>
      <c r="K24" s="4"/>
      <c r="L24" s="4"/>
      <c r="M24" s="4"/>
      <c r="N24" s="4">
        <v>30868</v>
      </c>
    </row>
    <row r="25" spans="1:14" x14ac:dyDescent="0.25">
      <c r="A25">
        <v>4</v>
      </c>
      <c r="B25" t="s">
        <v>418</v>
      </c>
      <c r="C25">
        <f t="shared" ref="C25:E25" si="7">+C22+5</f>
        <v>30</v>
      </c>
      <c r="D25">
        <f t="shared" si="7"/>
        <v>34</v>
      </c>
      <c r="E25">
        <f t="shared" si="7"/>
        <v>32</v>
      </c>
      <c r="F25" t="s">
        <v>109</v>
      </c>
      <c r="G25" s="4">
        <v>430886787</v>
      </c>
      <c r="H25" s="4">
        <v>442345874</v>
      </c>
      <c r="I25" s="4">
        <v>189633201</v>
      </c>
      <c r="J25" s="4">
        <v>6736856</v>
      </c>
      <c r="K25" s="4"/>
      <c r="L25" s="4"/>
      <c r="M25" s="4"/>
      <c r="N25" s="4">
        <v>1069602718</v>
      </c>
    </row>
    <row r="26" spans="1:14" x14ac:dyDescent="0.25">
      <c r="A26">
        <v>4</v>
      </c>
      <c r="B26" t="s">
        <v>13</v>
      </c>
      <c r="C26">
        <f t="shared" ref="C26:E26" si="8">+C23+5</f>
        <v>30</v>
      </c>
      <c r="D26">
        <f t="shared" si="8"/>
        <v>34</v>
      </c>
      <c r="E26">
        <f t="shared" si="8"/>
        <v>32</v>
      </c>
      <c r="F26" t="s">
        <v>109</v>
      </c>
      <c r="G26" s="4">
        <v>26485</v>
      </c>
      <c r="H26" s="4">
        <v>43026</v>
      </c>
      <c r="I26" s="4">
        <v>45519</v>
      </c>
      <c r="J26" s="4">
        <v>44321</v>
      </c>
      <c r="K26" s="4"/>
      <c r="L26" s="4"/>
      <c r="M26" s="4"/>
      <c r="N26" s="4">
        <v>34651</v>
      </c>
    </row>
    <row r="27" spans="1:14" x14ac:dyDescent="0.25">
      <c r="A27">
        <v>5</v>
      </c>
      <c r="B27" t="s">
        <v>11</v>
      </c>
      <c r="C27">
        <f t="shared" ref="C27:E27" si="9">+C24+5</f>
        <v>35</v>
      </c>
      <c r="D27">
        <f t="shared" si="9"/>
        <v>39</v>
      </c>
      <c r="E27">
        <f t="shared" si="9"/>
        <v>37</v>
      </c>
      <c r="F27" t="s">
        <v>420</v>
      </c>
      <c r="G27" s="4">
        <v>10307</v>
      </c>
      <c r="H27" s="4">
        <v>7925</v>
      </c>
      <c r="I27" s="4">
        <v>8724</v>
      </c>
      <c r="J27" s="4">
        <v>2780</v>
      </c>
      <c r="K27" s="4">
        <v>120</v>
      </c>
      <c r="L27" s="4"/>
      <c r="M27" s="4"/>
      <c r="N27" s="4">
        <v>29856</v>
      </c>
    </row>
    <row r="28" spans="1:14" x14ac:dyDescent="0.25">
      <c r="A28">
        <v>5</v>
      </c>
      <c r="B28" t="s">
        <v>418</v>
      </c>
      <c r="C28">
        <f t="shared" ref="C28:E28" si="10">+C25+5</f>
        <v>35</v>
      </c>
      <c r="D28">
        <f t="shared" si="10"/>
        <v>39</v>
      </c>
      <c r="E28">
        <f t="shared" si="10"/>
        <v>37</v>
      </c>
      <c r="F28" t="s">
        <v>420</v>
      </c>
      <c r="G28" s="4">
        <v>305517640</v>
      </c>
      <c r="H28" s="4">
        <v>350093140</v>
      </c>
      <c r="I28" s="4">
        <v>431960493</v>
      </c>
      <c r="J28" s="4">
        <v>142835458</v>
      </c>
      <c r="K28" s="4">
        <v>5500514</v>
      </c>
      <c r="L28" s="4"/>
      <c r="M28" s="4"/>
      <c r="N28" s="4">
        <v>1235907245</v>
      </c>
    </row>
    <row r="29" spans="1:14" x14ac:dyDescent="0.25">
      <c r="A29">
        <v>5</v>
      </c>
      <c r="B29" t="s">
        <v>13</v>
      </c>
      <c r="C29">
        <f t="shared" ref="C29:E29" si="11">+C26+5</f>
        <v>35</v>
      </c>
      <c r="D29">
        <f t="shared" si="11"/>
        <v>39</v>
      </c>
      <c r="E29">
        <f t="shared" si="11"/>
        <v>37</v>
      </c>
      <c r="F29" t="s">
        <v>420</v>
      </c>
      <c r="G29" s="4">
        <v>29642</v>
      </c>
      <c r="H29" s="4">
        <v>44176</v>
      </c>
      <c r="I29" s="4">
        <v>49514</v>
      </c>
      <c r="J29" s="4">
        <v>51380</v>
      </c>
      <c r="K29" s="4">
        <v>45838</v>
      </c>
      <c r="L29" s="4"/>
      <c r="M29" s="4"/>
      <c r="N29" s="4">
        <v>41396</v>
      </c>
    </row>
    <row r="30" spans="1:14" x14ac:dyDescent="0.25">
      <c r="A30">
        <v>6</v>
      </c>
      <c r="B30" t="s">
        <v>11</v>
      </c>
      <c r="C30">
        <f t="shared" ref="C30:E30" si="12">+C27+5</f>
        <v>40</v>
      </c>
      <c r="D30">
        <f t="shared" si="12"/>
        <v>44</v>
      </c>
      <c r="E30">
        <f t="shared" si="12"/>
        <v>42</v>
      </c>
      <c r="F30" t="s">
        <v>421</v>
      </c>
      <c r="G30" s="4">
        <v>10235</v>
      </c>
      <c r="H30" s="4">
        <v>7666</v>
      </c>
      <c r="I30" s="4">
        <v>8578</v>
      </c>
      <c r="J30" s="4">
        <v>7873</v>
      </c>
      <c r="K30" s="4">
        <v>3373</v>
      </c>
      <c r="L30" s="4">
        <v>133</v>
      </c>
      <c r="M30" s="4"/>
      <c r="N30" s="4">
        <v>37858</v>
      </c>
    </row>
    <row r="31" spans="1:14" x14ac:dyDescent="0.25">
      <c r="A31">
        <v>6</v>
      </c>
      <c r="B31" t="s">
        <v>418</v>
      </c>
      <c r="C31">
        <f t="shared" ref="C31:E31" si="13">+C28+5</f>
        <v>40</v>
      </c>
      <c r="D31">
        <f t="shared" si="13"/>
        <v>44</v>
      </c>
      <c r="E31">
        <f t="shared" si="13"/>
        <v>42</v>
      </c>
      <c r="F31" t="s">
        <v>421</v>
      </c>
      <c r="G31" s="4">
        <v>298127242</v>
      </c>
      <c r="H31" s="4">
        <v>331013361</v>
      </c>
      <c r="I31" s="4">
        <v>418484642</v>
      </c>
      <c r="J31" s="4">
        <v>437382122</v>
      </c>
      <c r="K31" s="4">
        <v>188060442</v>
      </c>
      <c r="L31" s="4">
        <v>7185215</v>
      </c>
      <c r="M31" s="4"/>
      <c r="N31" s="4">
        <v>1680253024</v>
      </c>
    </row>
    <row r="32" spans="1:14" x14ac:dyDescent="0.25">
      <c r="A32">
        <v>6</v>
      </c>
      <c r="B32" t="s">
        <v>13</v>
      </c>
      <c r="C32">
        <f t="shared" ref="C32:E32" si="14">+C29+5</f>
        <v>40</v>
      </c>
      <c r="D32">
        <f t="shared" si="14"/>
        <v>44</v>
      </c>
      <c r="E32">
        <f t="shared" si="14"/>
        <v>42</v>
      </c>
      <c r="F32" t="s">
        <v>421</v>
      </c>
      <c r="G32" s="4">
        <v>29128</v>
      </c>
      <c r="H32" s="4">
        <v>43179</v>
      </c>
      <c r="I32" s="4">
        <v>48786</v>
      </c>
      <c r="J32" s="4">
        <v>55555</v>
      </c>
      <c r="K32" s="4">
        <v>55755</v>
      </c>
      <c r="L32" s="4">
        <v>54024</v>
      </c>
      <c r="M32" s="4"/>
      <c r="N32" s="4">
        <v>44383</v>
      </c>
    </row>
    <row r="33" spans="1:14" x14ac:dyDescent="0.25">
      <c r="A33">
        <v>7</v>
      </c>
      <c r="B33" t="s">
        <v>11</v>
      </c>
      <c r="C33">
        <f t="shared" ref="C33:E33" si="15">+C30+5</f>
        <v>45</v>
      </c>
      <c r="D33">
        <f t="shared" si="15"/>
        <v>49</v>
      </c>
      <c r="E33">
        <f t="shared" si="15"/>
        <v>47</v>
      </c>
      <c r="F33" t="s">
        <v>422</v>
      </c>
      <c r="G33" s="4">
        <v>9208</v>
      </c>
      <c r="H33" s="4">
        <v>7346</v>
      </c>
      <c r="I33" s="4">
        <v>7678</v>
      </c>
      <c r="J33" s="4">
        <v>6744</v>
      </c>
      <c r="K33" s="4">
        <v>7798</v>
      </c>
      <c r="L33" s="4">
        <v>3548</v>
      </c>
      <c r="M33" s="4">
        <v>154</v>
      </c>
      <c r="N33" s="4">
        <v>42476</v>
      </c>
    </row>
    <row r="34" spans="1:14" x14ac:dyDescent="0.25">
      <c r="A34">
        <v>7</v>
      </c>
      <c r="B34" t="s">
        <v>418</v>
      </c>
      <c r="C34">
        <f t="shared" ref="C34:E34" si="16">+C31+5</f>
        <v>45</v>
      </c>
      <c r="D34">
        <f t="shared" si="16"/>
        <v>49</v>
      </c>
      <c r="E34">
        <f t="shared" si="16"/>
        <v>47</v>
      </c>
      <c r="F34" t="s">
        <v>422</v>
      </c>
      <c r="G34" s="4">
        <v>252418731</v>
      </c>
      <c r="H34" s="4">
        <v>305940176</v>
      </c>
      <c r="I34" s="4">
        <v>361301366</v>
      </c>
      <c r="J34" s="4">
        <v>358995697</v>
      </c>
      <c r="K34" s="4">
        <v>454786387</v>
      </c>
      <c r="L34" s="4">
        <v>206638187</v>
      </c>
      <c r="M34" s="4">
        <v>8846193</v>
      </c>
      <c r="N34" s="4">
        <v>1948926737</v>
      </c>
    </row>
    <row r="35" spans="1:14" x14ac:dyDescent="0.25">
      <c r="A35">
        <v>7</v>
      </c>
      <c r="B35" t="s">
        <v>13</v>
      </c>
      <c r="C35">
        <f t="shared" ref="C35:E35" si="17">+C32+5</f>
        <v>45</v>
      </c>
      <c r="D35">
        <f t="shared" si="17"/>
        <v>49</v>
      </c>
      <c r="E35">
        <f t="shared" si="17"/>
        <v>47</v>
      </c>
      <c r="F35" t="s">
        <v>422</v>
      </c>
      <c r="G35" s="4">
        <v>27413</v>
      </c>
      <c r="H35" s="4">
        <v>41647</v>
      </c>
      <c r="I35" s="4">
        <v>47057</v>
      </c>
      <c r="J35" s="4">
        <v>53232</v>
      </c>
      <c r="K35" s="4">
        <v>58321</v>
      </c>
      <c r="L35" s="4">
        <v>58241</v>
      </c>
      <c r="M35" s="4">
        <v>57443</v>
      </c>
      <c r="N35" s="4">
        <v>45883</v>
      </c>
    </row>
    <row r="36" spans="1:14" x14ac:dyDescent="0.25">
      <c r="A36">
        <v>8</v>
      </c>
      <c r="B36" t="s">
        <v>11</v>
      </c>
      <c r="C36">
        <f t="shared" ref="C36:E36" si="18">+C33+5</f>
        <v>50</v>
      </c>
      <c r="D36">
        <f t="shared" si="18"/>
        <v>54</v>
      </c>
      <c r="E36">
        <f t="shared" si="18"/>
        <v>52</v>
      </c>
      <c r="F36" t="s">
        <v>423</v>
      </c>
      <c r="G36" s="4">
        <v>8677</v>
      </c>
      <c r="H36" s="4">
        <v>7026</v>
      </c>
      <c r="I36" s="4">
        <v>7810</v>
      </c>
      <c r="J36" s="4">
        <v>6684</v>
      </c>
      <c r="K36" s="4">
        <v>7415</v>
      </c>
      <c r="L36" s="4">
        <v>6553</v>
      </c>
      <c r="M36" s="4">
        <v>1956</v>
      </c>
      <c r="N36" s="4">
        <v>46121</v>
      </c>
    </row>
    <row r="37" spans="1:14" x14ac:dyDescent="0.25">
      <c r="A37">
        <v>8</v>
      </c>
      <c r="B37" t="s">
        <v>418</v>
      </c>
      <c r="C37">
        <f t="shared" ref="C37:E37" si="19">+C34+5</f>
        <v>50</v>
      </c>
      <c r="D37">
        <f t="shared" si="19"/>
        <v>54</v>
      </c>
      <c r="E37">
        <f t="shared" si="19"/>
        <v>52</v>
      </c>
      <c r="F37" t="s">
        <v>423</v>
      </c>
      <c r="G37" s="4">
        <v>226691719</v>
      </c>
      <c r="H37" s="4">
        <v>276195937</v>
      </c>
      <c r="I37" s="4">
        <v>346718655</v>
      </c>
      <c r="J37" s="4">
        <v>332074881</v>
      </c>
      <c r="K37" s="4">
        <v>414636286</v>
      </c>
      <c r="L37" s="4">
        <v>399604876</v>
      </c>
      <c r="M37" s="4">
        <v>118703485</v>
      </c>
      <c r="N37" s="4">
        <v>2114625839</v>
      </c>
    </row>
    <row r="38" spans="1:14" x14ac:dyDescent="0.25">
      <c r="A38">
        <v>8</v>
      </c>
      <c r="B38" t="s">
        <v>13</v>
      </c>
      <c r="C38">
        <f t="shared" ref="C38:E38" si="20">+C35+5</f>
        <v>50</v>
      </c>
      <c r="D38">
        <f t="shared" si="20"/>
        <v>54</v>
      </c>
      <c r="E38">
        <f t="shared" si="20"/>
        <v>52</v>
      </c>
      <c r="F38" t="s">
        <v>423</v>
      </c>
      <c r="G38" s="20">
        <v>26126</v>
      </c>
      <c r="H38" s="20">
        <v>39311</v>
      </c>
      <c r="I38" s="20">
        <v>44394</v>
      </c>
      <c r="J38" s="20">
        <v>49682</v>
      </c>
      <c r="K38" s="20">
        <v>55919</v>
      </c>
      <c r="L38" s="20">
        <v>60980</v>
      </c>
      <c r="M38" s="20">
        <v>60687</v>
      </c>
      <c r="N38" s="20">
        <v>45850</v>
      </c>
    </row>
    <row r="39" spans="1:14" x14ac:dyDescent="0.25">
      <c r="A39">
        <v>9</v>
      </c>
      <c r="B39" t="s">
        <v>11</v>
      </c>
      <c r="C39">
        <f t="shared" ref="C39:E39" si="21">+C36+5</f>
        <v>55</v>
      </c>
      <c r="D39">
        <f t="shared" si="21"/>
        <v>59</v>
      </c>
      <c r="E39">
        <f t="shared" si="21"/>
        <v>57</v>
      </c>
      <c r="F39" t="s">
        <v>424</v>
      </c>
      <c r="G39" s="4">
        <v>6870</v>
      </c>
      <c r="H39" s="4">
        <v>6013</v>
      </c>
      <c r="I39" s="4">
        <v>6851</v>
      </c>
      <c r="J39" s="4">
        <v>6076</v>
      </c>
      <c r="K39" s="4">
        <v>6540</v>
      </c>
      <c r="L39" s="4">
        <v>4717</v>
      </c>
      <c r="M39" s="4">
        <v>2670</v>
      </c>
      <c r="N39" s="4">
        <v>39737</v>
      </c>
    </row>
    <row r="40" spans="1:14" x14ac:dyDescent="0.25">
      <c r="A40">
        <v>9</v>
      </c>
      <c r="B40" t="s">
        <v>418</v>
      </c>
      <c r="C40">
        <f t="shared" ref="C40:E40" si="22">+C37+5</f>
        <v>55</v>
      </c>
      <c r="D40">
        <f t="shared" si="22"/>
        <v>59</v>
      </c>
      <c r="E40">
        <f t="shared" si="22"/>
        <v>57</v>
      </c>
      <c r="F40" t="s">
        <v>424</v>
      </c>
      <c r="G40" s="4">
        <v>165758021</v>
      </c>
      <c r="H40" s="4">
        <v>227746245</v>
      </c>
      <c r="I40" s="4">
        <v>291393296</v>
      </c>
      <c r="J40" s="4">
        <v>292137110</v>
      </c>
      <c r="K40" s="4">
        <v>345449515</v>
      </c>
      <c r="L40" s="4">
        <v>279782111</v>
      </c>
      <c r="M40" s="4">
        <v>171143327</v>
      </c>
      <c r="N40" s="4">
        <v>1773409625</v>
      </c>
    </row>
    <row r="41" spans="1:14" x14ac:dyDescent="0.25">
      <c r="A41">
        <v>9</v>
      </c>
      <c r="B41" t="s">
        <v>13</v>
      </c>
      <c r="C41">
        <f t="shared" ref="C41:E41" si="23">+C38+5</f>
        <v>55</v>
      </c>
      <c r="D41">
        <f t="shared" si="23"/>
        <v>59</v>
      </c>
      <c r="E41">
        <f t="shared" si="23"/>
        <v>57</v>
      </c>
      <c r="F41" t="s">
        <v>424</v>
      </c>
      <c r="G41" s="4">
        <v>24128</v>
      </c>
      <c r="H41" s="4">
        <v>37876</v>
      </c>
      <c r="I41" s="4">
        <v>42533</v>
      </c>
      <c r="J41" s="4">
        <v>48080</v>
      </c>
      <c r="K41" s="4">
        <v>52821</v>
      </c>
      <c r="L41" s="4">
        <v>59314</v>
      </c>
      <c r="M41" s="4">
        <v>64099</v>
      </c>
      <c r="N41" s="4">
        <v>44629</v>
      </c>
    </row>
    <row r="42" spans="1:14" x14ac:dyDescent="0.25">
      <c r="A42">
        <v>10</v>
      </c>
      <c r="B42" t="s">
        <v>11</v>
      </c>
      <c r="C42">
        <f t="shared" ref="C42:E42" si="24">+C39+5</f>
        <v>60</v>
      </c>
      <c r="D42">
        <f t="shared" si="24"/>
        <v>64</v>
      </c>
      <c r="E42">
        <f t="shared" si="24"/>
        <v>62</v>
      </c>
      <c r="F42" t="s">
        <v>425</v>
      </c>
      <c r="G42" s="4">
        <v>4335</v>
      </c>
      <c r="H42" s="4">
        <v>3794</v>
      </c>
      <c r="I42" s="4">
        <v>4277</v>
      </c>
      <c r="J42" s="4">
        <v>3699</v>
      </c>
      <c r="K42" s="4">
        <v>4005</v>
      </c>
      <c r="L42" s="4">
        <v>2810</v>
      </c>
      <c r="M42" s="4">
        <v>1633</v>
      </c>
      <c r="N42" s="4">
        <v>24553</v>
      </c>
    </row>
    <row r="43" spans="1:14" x14ac:dyDescent="0.25">
      <c r="A43">
        <v>10</v>
      </c>
      <c r="B43" t="s">
        <v>418</v>
      </c>
      <c r="C43">
        <f t="shared" ref="C43:E43" si="25">+C40+5</f>
        <v>60</v>
      </c>
      <c r="D43">
        <f t="shared" si="25"/>
        <v>64</v>
      </c>
      <c r="E43">
        <f t="shared" si="25"/>
        <v>62</v>
      </c>
      <c r="F43" t="s">
        <v>425</v>
      </c>
      <c r="G43" s="4">
        <v>88938971</v>
      </c>
      <c r="H43" s="4">
        <v>131239722</v>
      </c>
      <c r="I43" s="4">
        <v>176505311</v>
      </c>
      <c r="J43" s="4">
        <v>173541169</v>
      </c>
      <c r="K43" s="4">
        <v>206975527</v>
      </c>
      <c r="L43" s="4">
        <v>160507378</v>
      </c>
      <c r="M43" s="4">
        <v>108356324</v>
      </c>
      <c r="N43" s="4">
        <v>1046064402</v>
      </c>
    </row>
    <row r="44" spans="1:14" x14ac:dyDescent="0.25">
      <c r="A44">
        <v>10</v>
      </c>
      <c r="B44" t="s">
        <v>13</v>
      </c>
      <c r="C44">
        <f t="shared" ref="C44:E44" si="26">+C41+5</f>
        <v>60</v>
      </c>
      <c r="D44">
        <f t="shared" si="26"/>
        <v>64</v>
      </c>
      <c r="E44">
        <f t="shared" si="26"/>
        <v>62</v>
      </c>
      <c r="F44" t="s">
        <v>425</v>
      </c>
      <c r="G44" s="4">
        <v>20516</v>
      </c>
      <c r="H44" s="4">
        <v>34591</v>
      </c>
      <c r="I44" s="4">
        <v>41268</v>
      </c>
      <c r="J44" s="4">
        <v>46916</v>
      </c>
      <c r="K44" s="4">
        <v>51679</v>
      </c>
      <c r="L44" s="4">
        <v>57120</v>
      </c>
      <c r="M44" s="4">
        <v>66354</v>
      </c>
      <c r="N44" s="4">
        <v>42604</v>
      </c>
    </row>
    <row r="45" spans="1:14" x14ac:dyDescent="0.25">
      <c r="A45">
        <v>11</v>
      </c>
      <c r="B45" t="s">
        <v>11</v>
      </c>
      <c r="C45">
        <f t="shared" ref="C45:E45" si="27">+C42+5</f>
        <v>65</v>
      </c>
      <c r="D45">
        <f t="shared" si="27"/>
        <v>69</v>
      </c>
      <c r="E45">
        <f t="shared" si="27"/>
        <v>67</v>
      </c>
      <c r="F45" t="s">
        <v>426</v>
      </c>
      <c r="G45" s="4">
        <v>2443</v>
      </c>
      <c r="H45" s="4">
        <v>1576</v>
      </c>
      <c r="I45" s="4">
        <v>1509</v>
      </c>
      <c r="J45" s="4">
        <v>1137</v>
      </c>
      <c r="K45" s="4">
        <v>1110</v>
      </c>
      <c r="L45" s="4">
        <v>743</v>
      </c>
      <c r="M45" s="4">
        <v>560</v>
      </c>
      <c r="N45" s="4">
        <v>9078</v>
      </c>
    </row>
    <row r="46" spans="1:14" x14ac:dyDescent="0.25">
      <c r="A46">
        <v>11</v>
      </c>
      <c r="B46" t="s">
        <v>418</v>
      </c>
      <c r="C46">
        <f t="shared" ref="C46:E46" si="28">+C43+5</f>
        <v>65</v>
      </c>
      <c r="D46">
        <f t="shared" si="28"/>
        <v>69</v>
      </c>
      <c r="E46">
        <f t="shared" si="28"/>
        <v>67</v>
      </c>
      <c r="F46" t="s">
        <v>426</v>
      </c>
      <c r="G46" s="4">
        <v>29440187</v>
      </c>
      <c r="H46" s="4">
        <v>40479350</v>
      </c>
      <c r="I46" s="4">
        <v>55248280</v>
      </c>
      <c r="J46" s="4">
        <v>46781365</v>
      </c>
      <c r="K46" s="4">
        <v>53185089</v>
      </c>
      <c r="L46" s="4">
        <v>39214144</v>
      </c>
      <c r="M46" s="4">
        <v>33339129</v>
      </c>
      <c r="N46" s="4">
        <v>297687544</v>
      </c>
    </row>
    <row r="47" spans="1:14" x14ac:dyDescent="0.25">
      <c r="A47">
        <v>11</v>
      </c>
      <c r="B47" t="s">
        <v>13</v>
      </c>
      <c r="C47">
        <f t="shared" ref="C47:E47" si="29">+C44+5</f>
        <v>65</v>
      </c>
      <c r="D47">
        <f t="shared" si="29"/>
        <v>69</v>
      </c>
      <c r="E47">
        <f t="shared" si="29"/>
        <v>67</v>
      </c>
      <c r="F47" t="s">
        <v>426</v>
      </c>
      <c r="G47" s="4">
        <v>12051</v>
      </c>
      <c r="H47" s="4">
        <v>25685</v>
      </c>
      <c r="I47" s="4">
        <v>36613</v>
      </c>
      <c r="J47" s="4">
        <v>41145</v>
      </c>
      <c r="K47" s="4">
        <v>47914</v>
      </c>
      <c r="L47" s="4">
        <v>52778</v>
      </c>
      <c r="M47" s="4">
        <v>59534</v>
      </c>
      <c r="N47" s="4">
        <v>32792</v>
      </c>
    </row>
    <row r="48" spans="1:14" x14ac:dyDescent="0.25">
      <c r="A48">
        <v>12</v>
      </c>
      <c r="B48" t="s">
        <v>11</v>
      </c>
      <c r="C48">
        <f t="shared" ref="C48:E48" si="30">+C45+5</f>
        <v>70</v>
      </c>
      <c r="D48" s="3">
        <f t="shared" si="30"/>
        <v>74</v>
      </c>
      <c r="E48" s="3">
        <f t="shared" si="30"/>
        <v>72</v>
      </c>
      <c r="F48" t="s">
        <v>427</v>
      </c>
      <c r="G48" s="4">
        <v>2077</v>
      </c>
      <c r="H48" s="4">
        <v>1270</v>
      </c>
      <c r="I48" s="4">
        <v>908</v>
      </c>
      <c r="J48" s="4">
        <v>536</v>
      </c>
      <c r="K48" s="4">
        <v>416</v>
      </c>
      <c r="L48" s="4">
        <v>276</v>
      </c>
      <c r="M48" s="4">
        <v>287</v>
      </c>
      <c r="N48" s="4">
        <v>5770</v>
      </c>
    </row>
    <row r="49" spans="1:17" x14ac:dyDescent="0.25">
      <c r="A49">
        <v>12</v>
      </c>
      <c r="B49" t="s">
        <v>418</v>
      </c>
      <c r="C49">
        <f t="shared" ref="C49:E49" si="31">+C46+5</f>
        <v>70</v>
      </c>
      <c r="D49" s="3">
        <f t="shared" si="31"/>
        <v>74</v>
      </c>
      <c r="E49" s="3">
        <f t="shared" si="31"/>
        <v>72</v>
      </c>
      <c r="F49" t="s">
        <v>427</v>
      </c>
      <c r="G49" s="4">
        <v>15605982</v>
      </c>
      <c r="H49" s="4">
        <v>16066537</v>
      </c>
      <c r="I49" s="4">
        <v>17767296</v>
      </c>
      <c r="J49" s="4">
        <v>15450647</v>
      </c>
      <c r="K49" s="4">
        <v>14547326</v>
      </c>
      <c r="L49" s="4">
        <v>11553604</v>
      </c>
      <c r="M49" s="4">
        <v>15153481</v>
      </c>
      <c r="N49" s="4">
        <v>106144873</v>
      </c>
    </row>
    <row r="50" spans="1:17" x14ac:dyDescent="0.25">
      <c r="A50">
        <v>12</v>
      </c>
      <c r="B50" t="s">
        <v>13</v>
      </c>
      <c r="C50">
        <f t="shared" ref="C50:E50" si="32">+C47+5</f>
        <v>70</v>
      </c>
      <c r="D50" s="3">
        <f t="shared" si="32"/>
        <v>74</v>
      </c>
      <c r="E50" s="3">
        <f t="shared" si="32"/>
        <v>72</v>
      </c>
      <c r="F50" t="s">
        <v>427</v>
      </c>
      <c r="G50" s="4">
        <v>7514</v>
      </c>
      <c r="H50" s="4">
        <v>12651</v>
      </c>
      <c r="I50" s="4">
        <v>19568</v>
      </c>
      <c r="J50" s="4">
        <v>28826</v>
      </c>
      <c r="K50" s="4">
        <v>34970</v>
      </c>
      <c r="L50" s="4">
        <v>41861</v>
      </c>
      <c r="M50" s="4">
        <v>52800</v>
      </c>
      <c r="N50" s="4">
        <v>18396</v>
      </c>
    </row>
    <row r="51" spans="1:17" x14ac:dyDescent="0.25">
      <c r="A51">
        <v>13</v>
      </c>
      <c r="B51" t="s">
        <v>11</v>
      </c>
      <c r="F51" t="s">
        <v>10</v>
      </c>
      <c r="G51" s="4">
        <v>133737</v>
      </c>
      <c r="H51" s="4">
        <v>58360</v>
      </c>
      <c r="I51" s="4">
        <v>50759</v>
      </c>
      <c r="J51" s="4">
        <v>35681</v>
      </c>
      <c r="K51" s="4">
        <v>30777</v>
      </c>
      <c r="L51" s="4">
        <v>18780</v>
      </c>
      <c r="M51" s="4">
        <v>7260</v>
      </c>
      <c r="N51" s="4">
        <v>335354</v>
      </c>
    </row>
    <row r="52" spans="1:17" x14ac:dyDescent="0.25">
      <c r="A52">
        <v>13</v>
      </c>
      <c r="B52" t="s">
        <v>418</v>
      </c>
      <c r="F52" t="s">
        <v>10</v>
      </c>
      <c r="G52" s="4">
        <v>2735120112</v>
      </c>
      <c r="H52" s="4">
        <v>2316426393</v>
      </c>
      <c r="I52" s="4">
        <v>2298814348</v>
      </c>
      <c r="J52" s="4">
        <v>1805935305</v>
      </c>
      <c r="K52" s="4">
        <v>1683141086</v>
      </c>
      <c r="L52" s="4">
        <v>1104485515</v>
      </c>
      <c r="M52" s="4">
        <v>455541939</v>
      </c>
      <c r="N52" s="4">
        <v>12399464698</v>
      </c>
    </row>
    <row r="53" spans="1:17" x14ac:dyDescent="0.25">
      <c r="A53">
        <v>13</v>
      </c>
      <c r="B53" t="s">
        <v>13</v>
      </c>
      <c r="F53" t="s">
        <v>10</v>
      </c>
      <c r="G53" s="4">
        <v>20451</v>
      </c>
      <c r="H53" s="4">
        <v>39692</v>
      </c>
      <c r="I53" s="4">
        <v>45289</v>
      </c>
      <c r="J53" s="4">
        <v>50613</v>
      </c>
      <c r="K53" s="4">
        <v>54688</v>
      </c>
      <c r="L53" s="4">
        <v>58812</v>
      </c>
      <c r="M53" s="4">
        <v>62747</v>
      </c>
      <c r="N53" s="4">
        <v>36974</v>
      </c>
    </row>
    <row r="60" spans="1:17" ht="20.25" x14ac:dyDescent="0.25">
      <c r="Q60" s="147" t="s">
        <v>387</v>
      </c>
    </row>
    <row r="61" spans="1:17" ht="20.25" x14ac:dyDescent="0.25">
      <c r="Q61" s="147" t="s">
        <v>388</v>
      </c>
    </row>
    <row r="62" spans="1:17" ht="20.25" x14ac:dyDescent="0.25">
      <c r="Q62" s="147" t="s">
        <v>389</v>
      </c>
    </row>
    <row r="63" spans="1:17" ht="20.25" x14ac:dyDescent="0.25">
      <c r="Q63" s="148" t="s">
        <v>390</v>
      </c>
    </row>
    <row r="65" spans="16:25" x14ac:dyDescent="0.25">
      <c r="Q65" s="236" t="s">
        <v>391</v>
      </c>
      <c r="R65" s="237" t="s">
        <v>392</v>
      </c>
      <c r="S65" s="237"/>
      <c r="T65" s="237"/>
      <c r="U65" s="237"/>
      <c r="V65" s="237"/>
      <c r="W65" s="237"/>
      <c r="X65" s="237"/>
      <c r="Y65" s="238" t="s">
        <v>393</v>
      </c>
    </row>
    <row r="66" spans="16:25" x14ac:dyDescent="0.25">
      <c r="Q66" s="236"/>
      <c r="R66" s="149" t="s">
        <v>394</v>
      </c>
      <c r="S66" s="149" t="s">
        <v>395</v>
      </c>
      <c r="T66" s="149" t="s">
        <v>396</v>
      </c>
      <c r="U66" s="149" t="s">
        <v>397</v>
      </c>
      <c r="V66" s="149" t="s">
        <v>398</v>
      </c>
      <c r="W66" s="149" t="s">
        <v>399</v>
      </c>
      <c r="X66" s="149" t="s">
        <v>400</v>
      </c>
      <c r="Y66" s="238"/>
    </row>
    <row r="67" spans="16:25" x14ac:dyDescent="0.25">
      <c r="P67" t="s">
        <v>11</v>
      </c>
      <c r="Q67" s="150" t="s">
        <v>401</v>
      </c>
      <c r="R67" s="151">
        <v>9878</v>
      </c>
      <c r="S67" s="152"/>
      <c r="T67" s="152"/>
      <c r="U67" s="152"/>
      <c r="V67" s="152"/>
      <c r="W67" s="152"/>
      <c r="X67" s="152"/>
      <c r="Y67" s="151">
        <v>9878</v>
      </c>
    </row>
    <row r="68" spans="16:25" x14ac:dyDescent="0.25">
      <c r="P68" t="s">
        <v>418</v>
      </c>
      <c r="Q68" s="153" t="s">
        <v>402</v>
      </c>
      <c r="R68" s="154">
        <v>60450956</v>
      </c>
      <c r="S68" s="155"/>
      <c r="T68" s="155"/>
      <c r="U68" s="155"/>
      <c r="V68" s="155"/>
      <c r="W68" s="155"/>
      <c r="X68" s="155"/>
      <c r="Y68" s="154">
        <v>60450956</v>
      </c>
    </row>
    <row r="69" spans="16:25" x14ac:dyDescent="0.25">
      <c r="P69" t="s">
        <v>13</v>
      </c>
      <c r="Q69" s="153" t="s">
        <v>403</v>
      </c>
      <c r="R69" s="156">
        <v>6120</v>
      </c>
      <c r="S69" s="155"/>
      <c r="T69" s="155"/>
      <c r="U69" s="155"/>
      <c r="V69" s="155"/>
      <c r="W69" s="155"/>
      <c r="X69" s="155"/>
      <c r="Y69" s="156">
        <v>6120</v>
      </c>
    </row>
    <row r="70" spans="16:25" x14ac:dyDescent="0.25">
      <c r="P70" t="s">
        <v>11</v>
      </c>
      <c r="Q70" s="153" t="s">
        <v>404</v>
      </c>
      <c r="R70" s="157">
        <v>32417</v>
      </c>
      <c r="S70" s="158">
        <v>434</v>
      </c>
      <c r="T70" s="155"/>
      <c r="U70" s="155"/>
      <c r="V70" s="155"/>
      <c r="W70" s="155"/>
      <c r="X70" s="155"/>
      <c r="Y70" s="157">
        <v>32851</v>
      </c>
    </row>
    <row r="71" spans="16:25" x14ac:dyDescent="0.25">
      <c r="P71" t="s">
        <v>418</v>
      </c>
      <c r="Q71" s="153" t="s">
        <v>402</v>
      </c>
      <c r="R71" s="154">
        <v>346035180</v>
      </c>
      <c r="S71" s="154">
        <v>8163068</v>
      </c>
      <c r="T71" s="155"/>
      <c r="U71" s="155"/>
      <c r="V71" s="155"/>
      <c r="W71" s="155"/>
      <c r="X71" s="155"/>
      <c r="Y71" s="154">
        <v>354198248</v>
      </c>
    </row>
    <row r="72" spans="16:25" x14ac:dyDescent="0.25">
      <c r="P72" t="s">
        <v>13</v>
      </c>
      <c r="Q72" s="153" t="s">
        <v>403</v>
      </c>
      <c r="R72" s="156">
        <v>10674</v>
      </c>
      <c r="S72" s="156">
        <v>18809</v>
      </c>
      <c r="T72" s="155"/>
      <c r="U72" s="155"/>
      <c r="V72" s="155"/>
      <c r="W72" s="155"/>
      <c r="X72" s="155"/>
      <c r="Y72" s="156">
        <v>10782</v>
      </c>
    </row>
    <row r="73" spans="16:25" x14ac:dyDescent="0.25">
      <c r="P73" t="s">
        <v>11</v>
      </c>
      <c r="Q73" s="153" t="s">
        <v>405</v>
      </c>
      <c r="R73" s="157">
        <v>21021</v>
      </c>
      <c r="S73" s="157">
        <v>5029</v>
      </c>
      <c r="T73" s="158">
        <v>258</v>
      </c>
      <c r="U73" s="155"/>
      <c r="V73" s="155"/>
      <c r="W73" s="155"/>
      <c r="X73" s="155"/>
      <c r="Y73" s="157">
        <v>26308</v>
      </c>
    </row>
    <row r="74" spans="16:25" x14ac:dyDescent="0.25">
      <c r="P74" t="s">
        <v>418</v>
      </c>
      <c r="Q74" s="153" t="s">
        <v>402</v>
      </c>
      <c r="R74" s="154">
        <v>515248696</v>
      </c>
      <c r="S74" s="154">
        <v>187142983</v>
      </c>
      <c r="T74" s="154">
        <v>9801808</v>
      </c>
      <c r="U74" s="155"/>
      <c r="V74" s="155"/>
      <c r="W74" s="155"/>
      <c r="X74" s="155"/>
      <c r="Y74" s="154">
        <v>712193487</v>
      </c>
    </row>
    <row r="75" spans="16:25" x14ac:dyDescent="0.25">
      <c r="P75" t="s">
        <v>13</v>
      </c>
      <c r="Q75" s="153" t="s">
        <v>403</v>
      </c>
      <c r="R75" s="156">
        <v>24511</v>
      </c>
      <c r="S75" s="156">
        <v>37213</v>
      </c>
      <c r="T75" s="156">
        <v>37992</v>
      </c>
      <c r="U75" s="155"/>
      <c r="V75" s="155"/>
      <c r="W75" s="155"/>
      <c r="X75" s="155"/>
      <c r="Y75" s="156">
        <v>27071</v>
      </c>
    </row>
    <row r="76" spans="16:25" x14ac:dyDescent="0.25">
      <c r="P76" t="s">
        <v>11</v>
      </c>
      <c r="Q76" s="153" t="s">
        <v>406</v>
      </c>
      <c r="R76" s="157">
        <v>16269</v>
      </c>
      <c r="S76" s="157">
        <v>10281</v>
      </c>
      <c r="T76" s="157">
        <v>4166</v>
      </c>
      <c r="U76" s="158">
        <v>152</v>
      </c>
      <c r="V76" s="155"/>
      <c r="W76" s="155"/>
      <c r="X76" s="155"/>
      <c r="Y76" s="157">
        <v>30868</v>
      </c>
    </row>
    <row r="77" spans="16:25" x14ac:dyDescent="0.25">
      <c r="P77" t="s">
        <v>418</v>
      </c>
      <c r="Q77" s="153" t="s">
        <v>402</v>
      </c>
      <c r="R77" s="154">
        <v>430886787</v>
      </c>
      <c r="S77" s="154">
        <v>442345874</v>
      </c>
      <c r="T77" s="154">
        <v>189633201</v>
      </c>
      <c r="U77" s="154">
        <v>6736856</v>
      </c>
      <c r="V77" s="155"/>
      <c r="W77" s="155"/>
      <c r="X77" s="155"/>
      <c r="Y77" s="154">
        <v>1069602718</v>
      </c>
    </row>
    <row r="78" spans="16:25" x14ac:dyDescent="0.25">
      <c r="P78" t="s">
        <v>13</v>
      </c>
      <c r="Q78" s="159" t="s">
        <v>403</v>
      </c>
      <c r="R78" s="156">
        <v>26485</v>
      </c>
      <c r="S78" s="156">
        <v>43026</v>
      </c>
      <c r="T78" s="156">
        <v>45519</v>
      </c>
      <c r="U78" s="156">
        <v>44321</v>
      </c>
      <c r="V78" s="155"/>
      <c r="W78" s="155"/>
      <c r="X78" s="155"/>
      <c r="Y78" s="156">
        <v>34651</v>
      </c>
    </row>
    <row r="79" spans="16:25" x14ac:dyDescent="0.25">
      <c r="P79" t="s">
        <v>11</v>
      </c>
      <c r="Q79" s="153" t="s">
        <v>407</v>
      </c>
      <c r="R79" s="157">
        <v>10307</v>
      </c>
      <c r="S79" s="157">
        <v>7925</v>
      </c>
      <c r="T79" s="157">
        <v>8724</v>
      </c>
      <c r="U79" s="157">
        <v>2780</v>
      </c>
      <c r="V79" s="158">
        <v>120</v>
      </c>
      <c r="W79" s="155"/>
      <c r="X79" s="155"/>
      <c r="Y79" s="157">
        <v>29856</v>
      </c>
    </row>
    <row r="80" spans="16:25" x14ac:dyDescent="0.25">
      <c r="P80" t="s">
        <v>418</v>
      </c>
      <c r="Q80" s="153" t="s">
        <v>402</v>
      </c>
      <c r="R80" s="154">
        <v>305517640</v>
      </c>
      <c r="S80" s="154">
        <v>350093140</v>
      </c>
      <c r="T80" s="154">
        <v>431960493</v>
      </c>
      <c r="U80" s="154">
        <v>142835458</v>
      </c>
      <c r="V80" s="154">
        <v>5500514</v>
      </c>
      <c r="W80" s="155"/>
      <c r="X80" s="155"/>
      <c r="Y80" s="154">
        <v>1235907245</v>
      </c>
    </row>
    <row r="81" spans="16:25" x14ac:dyDescent="0.25">
      <c r="P81" t="s">
        <v>13</v>
      </c>
      <c r="Q81" s="153" t="s">
        <v>403</v>
      </c>
      <c r="R81" s="156">
        <v>29642</v>
      </c>
      <c r="S81" s="156">
        <v>44176</v>
      </c>
      <c r="T81" s="156">
        <v>49514</v>
      </c>
      <c r="U81" s="156">
        <v>51380</v>
      </c>
      <c r="V81" s="156">
        <v>45838</v>
      </c>
      <c r="W81" s="155"/>
      <c r="X81" s="155"/>
      <c r="Y81" s="156">
        <v>41396</v>
      </c>
    </row>
    <row r="82" spans="16:25" x14ac:dyDescent="0.25">
      <c r="P82" t="s">
        <v>11</v>
      </c>
      <c r="Q82" s="153" t="s">
        <v>408</v>
      </c>
      <c r="R82" s="157">
        <v>10235</v>
      </c>
      <c r="S82" s="157">
        <v>7666</v>
      </c>
      <c r="T82" s="157">
        <v>8578</v>
      </c>
      <c r="U82" s="157">
        <v>7873</v>
      </c>
      <c r="V82" s="157">
        <v>3373</v>
      </c>
      <c r="W82" s="158">
        <v>133</v>
      </c>
      <c r="X82" s="155"/>
      <c r="Y82" s="157">
        <v>37858</v>
      </c>
    </row>
    <row r="83" spans="16:25" x14ac:dyDescent="0.25">
      <c r="P83" t="s">
        <v>418</v>
      </c>
      <c r="Q83" s="153" t="s">
        <v>402</v>
      </c>
      <c r="R83" s="154">
        <v>298127242</v>
      </c>
      <c r="S83" s="154">
        <v>331013361</v>
      </c>
      <c r="T83" s="154">
        <v>418484642</v>
      </c>
      <c r="U83" s="154">
        <v>437382122</v>
      </c>
      <c r="V83" s="154">
        <v>188060442</v>
      </c>
      <c r="W83" s="154">
        <v>7185215</v>
      </c>
      <c r="X83" s="155"/>
      <c r="Y83" s="154">
        <v>1680253024</v>
      </c>
    </row>
    <row r="84" spans="16:25" x14ac:dyDescent="0.25">
      <c r="P84" t="s">
        <v>13</v>
      </c>
      <c r="Q84" s="153" t="s">
        <v>403</v>
      </c>
      <c r="R84" s="156">
        <v>29128</v>
      </c>
      <c r="S84" s="156">
        <v>43179</v>
      </c>
      <c r="T84" s="156">
        <v>48786</v>
      </c>
      <c r="U84" s="156">
        <v>55555</v>
      </c>
      <c r="V84" s="156">
        <v>55755</v>
      </c>
      <c r="W84" s="156">
        <v>54024</v>
      </c>
      <c r="X84" s="155"/>
      <c r="Y84" s="156">
        <v>44383</v>
      </c>
    </row>
    <row r="85" spans="16:25" x14ac:dyDescent="0.25">
      <c r="P85" t="s">
        <v>11</v>
      </c>
      <c r="Q85" s="153" t="s">
        <v>409</v>
      </c>
      <c r="R85" s="157">
        <v>9208</v>
      </c>
      <c r="S85" s="157">
        <v>7346</v>
      </c>
      <c r="T85" s="157">
        <v>7678</v>
      </c>
      <c r="U85" s="157">
        <v>6744</v>
      </c>
      <c r="V85" s="157">
        <v>7798</v>
      </c>
      <c r="W85" s="157">
        <v>3548</v>
      </c>
      <c r="X85" s="158">
        <v>154</v>
      </c>
      <c r="Y85" s="157">
        <v>42476</v>
      </c>
    </row>
    <row r="86" spans="16:25" x14ac:dyDescent="0.25">
      <c r="P86" t="s">
        <v>418</v>
      </c>
      <c r="Q86" s="153" t="s">
        <v>402</v>
      </c>
      <c r="R86" s="154">
        <v>252418731</v>
      </c>
      <c r="S86" s="154">
        <v>305940176</v>
      </c>
      <c r="T86" s="154">
        <v>361301366</v>
      </c>
      <c r="U86" s="154">
        <v>358995697</v>
      </c>
      <c r="V86" s="154">
        <v>454786387</v>
      </c>
      <c r="W86" s="154">
        <v>206638187</v>
      </c>
      <c r="X86" s="154">
        <v>8846193</v>
      </c>
      <c r="Y86" s="154">
        <v>1948926737</v>
      </c>
    </row>
    <row r="87" spans="16:25" x14ac:dyDescent="0.25">
      <c r="P87" t="s">
        <v>13</v>
      </c>
      <c r="Q87" s="153" t="s">
        <v>403</v>
      </c>
      <c r="R87" s="156">
        <v>27413</v>
      </c>
      <c r="S87" s="156">
        <v>41647</v>
      </c>
      <c r="T87" s="156">
        <v>47057</v>
      </c>
      <c r="U87" s="156">
        <v>53232</v>
      </c>
      <c r="V87" s="156">
        <v>58321</v>
      </c>
      <c r="W87" s="156">
        <v>58241</v>
      </c>
      <c r="X87" s="156">
        <v>57443</v>
      </c>
      <c r="Y87" s="156">
        <v>45883</v>
      </c>
    </row>
    <row r="88" spans="16:25" x14ac:dyDescent="0.25">
      <c r="P88" t="s">
        <v>11</v>
      </c>
      <c r="Q88" s="153" t="s">
        <v>410</v>
      </c>
      <c r="R88" s="157">
        <v>8677</v>
      </c>
      <c r="S88" s="157">
        <v>7026</v>
      </c>
      <c r="T88" s="157">
        <v>7810</v>
      </c>
      <c r="U88" s="157">
        <v>6684</v>
      </c>
      <c r="V88" s="157">
        <v>7415</v>
      </c>
      <c r="W88" s="157">
        <v>6553</v>
      </c>
      <c r="X88" s="157">
        <v>1956</v>
      </c>
      <c r="Y88" s="157">
        <v>46121</v>
      </c>
    </row>
    <row r="89" spans="16:25" x14ac:dyDescent="0.25">
      <c r="P89" t="s">
        <v>418</v>
      </c>
      <c r="Q89" s="153" t="s">
        <v>402</v>
      </c>
      <c r="R89" s="154">
        <v>226691719</v>
      </c>
      <c r="S89" s="154">
        <v>276195937</v>
      </c>
      <c r="T89" s="154">
        <v>346718655</v>
      </c>
      <c r="U89" s="154">
        <v>332074881</v>
      </c>
      <c r="V89" s="154">
        <v>414636286</v>
      </c>
      <c r="W89" s="154">
        <v>399604876</v>
      </c>
      <c r="X89" s="154">
        <v>118703485</v>
      </c>
      <c r="Y89" s="154">
        <v>2114625839</v>
      </c>
    </row>
    <row r="90" spans="16:25" x14ac:dyDescent="0.25">
      <c r="P90" t="s">
        <v>13</v>
      </c>
      <c r="Q90" s="159" t="s">
        <v>403</v>
      </c>
      <c r="R90" s="156">
        <v>26126</v>
      </c>
      <c r="S90" s="156">
        <v>39311</v>
      </c>
      <c r="T90" s="156">
        <v>44394</v>
      </c>
      <c r="U90" s="156">
        <v>49682</v>
      </c>
      <c r="V90" s="156">
        <v>55919</v>
      </c>
      <c r="W90" s="156">
        <v>60980</v>
      </c>
      <c r="X90" s="156">
        <v>60687</v>
      </c>
      <c r="Y90" s="156">
        <v>45850</v>
      </c>
    </row>
    <row r="91" spans="16:25" x14ac:dyDescent="0.25">
      <c r="P91" t="s">
        <v>11</v>
      </c>
      <c r="Q91" s="153" t="s">
        <v>411</v>
      </c>
      <c r="R91" s="157">
        <v>6870</v>
      </c>
      <c r="S91" s="157">
        <v>6013</v>
      </c>
      <c r="T91" s="157">
        <v>6851</v>
      </c>
      <c r="U91" s="157">
        <v>6076</v>
      </c>
      <c r="V91" s="157">
        <v>6540</v>
      </c>
      <c r="W91" s="157">
        <v>4717</v>
      </c>
      <c r="X91" s="157">
        <v>2670</v>
      </c>
      <c r="Y91" s="157">
        <v>39737</v>
      </c>
    </row>
    <row r="92" spans="16:25" x14ac:dyDescent="0.25">
      <c r="P92" t="s">
        <v>418</v>
      </c>
      <c r="Q92" s="153" t="s">
        <v>402</v>
      </c>
      <c r="R92" s="154">
        <v>165758021</v>
      </c>
      <c r="S92" s="154">
        <v>227746245</v>
      </c>
      <c r="T92" s="154">
        <v>291393296</v>
      </c>
      <c r="U92" s="154">
        <v>292137110</v>
      </c>
      <c r="V92" s="154">
        <v>345449515</v>
      </c>
      <c r="W92" s="154">
        <v>279782111</v>
      </c>
      <c r="X92" s="154">
        <v>171143327</v>
      </c>
      <c r="Y92" s="154">
        <v>1773409625</v>
      </c>
    </row>
    <row r="93" spans="16:25" x14ac:dyDescent="0.25">
      <c r="P93" t="s">
        <v>13</v>
      </c>
      <c r="Q93" s="159" t="s">
        <v>403</v>
      </c>
      <c r="R93" s="156">
        <v>24128</v>
      </c>
      <c r="S93" s="156">
        <v>37876</v>
      </c>
      <c r="T93" s="156">
        <v>42533</v>
      </c>
      <c r="U93" s="156">
        <v>48080</v>
      </c>
      <c r="V93" s="156">
        <v>52821</v>
      </c>
      <c r="W93" s="156">
        <v>59314</v>
      </c>
      <c r="X93" s="156">
        <v>64099</v>
      </c>
      <c r="Y93" s="156">
        <v>44629</v>
      </c>
    </row>
    <row r="94" spans="16:25" x14ac:dyDescent="0.25">
      <c r="P94" t="s">
        <v>11</v>
      </c>
      <c r="Q94" s="153" t="s">
        <v>412</v>
      </c>
      <c r="R94" s="157">
        <v>4335</v>
      </c>
      <c r="S94" s="157">
        <v>3794</v>
      </c>
      <c r="T94" s="157">
        <v>4277</v>
      </c>
      <c r="U94" s="157">
        <v>3699</v>
      </c>
      <c r="V94" s="157">
        <v>4005</v>
      </c>
      <c r="W94" s="157">
        <v>2810</v>
      </c>
      <c r="X94" s="157">
        <v>1633</v>
      </c>
      <c r="Y94" s="157">
        <v>24553</v>
      </c>
    </row>
    <row r="95" spans="16:25" x14ac:dyDescent="0.25">
      <c r="P95" t="s">
        <v>418</v>
      </c>
      <c r="Q95" s="153" t="s">
        <v>402</v>
      </c>
      <c r="R95" s="154">
        <v>88938971</v>
      </c>
      <c r="S95" s="154">
        <v>131239722</v>
      </c>
      <c r="T95" s="154">
        <v>176505311</v>
      </c>
      <c r="U95" s="154">
        <v>173541169</v>
      </c>
      <c r="V95" s="154">
        <v>206975527</v>
      </c>
      <c r="W95" s="154">
        <v>160507378</v>
      </c>
      <c r="X95" s="154">
        <v>108356324</v>
      </c>
      <c r="Y95" s="154">
        <v>1046064402</v>
      </c>
    </row>
    <row r="96" spans="16:25" x14ac:dyDescent="0.25">
      <c r="P96" t="s">
        <v>13</v>
      </c>
      <c r="Q96" s="159" t="s">
        <v>403</v>
      </c>
      <c r="R96" s="156">
        <v>20516</v>
      </c>
      <c r="S96" s="156">
        <v>34591</v>
      </c>
      <c r="T96" s="156">
        <v>41268</v>
      </c>
      <c r="U96" s="156">
        <v>46916</v>
      </c>
      <c r="V96" s="156">
        <v>51679</v>
      </c>
      <c r="W96" s="156">
        <v>57120</v>
      </c>
      <c r="X96" s="156">
        <v>66354</v>
      </c>
      <c r="Y96" s="156">
        <v>42604</v>
      </c>
    </row>
    <row r="97" spans="16:25" x14ac:dyDescent="0.25">
      <c r="P97" t="s">
        <v>11</v>
      </c>
      <c r="Q97" s="153" t="s">
        <v>413</v>
      </c>
      <c r="R97" s="157">
        <v>2443</v>
      </c>
      <c r="S97" s="157">
        <v>1576</v>
      </c>
      <c r="T97" s="157">
        <v>1509</v>
      </c>
      <c r="U97" s="157">
        <v>1137</v>
      </c>
      <c r="V97" s="157">
        <v>1110</v>
      </c>
      <c r="W97" s="158">
        <v>743</v>
      </c>
      <c r="X97" s="158">
        <v>560</v>
      </c>
      <c r="Y97" s="157">
        <v>9078</v>
      </c>
    </row>
    <row r="98" spans="16:25" x14ac:dyDescent="0.25">
      <c r="P98" t="s">
        <v>418</v>
      </c>
      <c r="Q98" s="153" t="s">
        <v>402</v>
      </c>
      <c r="R98" s="154">
        <v>29440187</v>
      </c>
      <c r="S98" s="154">
        <v>40479350</v>
      </c>
      <c r="T98" s="154">
        <v>55248280</v>
      </c>
      <c r="U98" s="154">
        <v>46781365</v>
      </c>
      <c r="V98" s="154">
        <v>53185089</v>
      </c>
      <c r="W98" s="154">
        <v>39214144</v>
      </c>
      <c r="X98" s="154">
        <v>33339129</v>
      </c>
      <c r="Y98" s="154">
        <v>297687544</v>
      </c>
    </row>
    <row r="99" spans="16:25" x14ac:dyDescent="0.25">
      <c r="P99" t="s">
        <v>13</v>
      </c>
      <c r="Q99" s="153" t="s">
        <v>403</v>
      </c>
      <c r="R99" s="156">
        <v>12051</v>
      </c>
      <c r="S99" s="156">
        <v>25685</v>
      </c>
      <c r="T99" s="156">
        <v>36613</v>
      </c>
      <c r="U99" s="156">
        <v>41145</v>
      </c>
      <c r="V99" s="156">
        <v>47914</v>
      </c>
      <c r="W99" s="156">
        <v>52778</v>
      </c>
      <c r="X99" s="156">
        <v>59534</v>
      </c>
      <c r="Y99" s="156">
        <v>32792</v>
      </c>
    </row>
    <row r="100" spans="16:25" x14ac:dyDescent="0.25">
      <c r="P100" t="s">
        <v>11</v>
      </c>
      <c r="Q100" s="153" t="s">
        <v>414</v>
      </c>
      <c r="R100" s="157">
        <v>2077</v>
      </c>
      <c r="S100" s="157">
        <v>1270</v>
      </c>
      <c r="T100" s="158">
        <v>908</v>
      </c>
      <c r="U100" s="158">
        <v>536</v>
      </c>
      <c r="V100" s="158">
        <v>416</v>
      </c>
      <c r="W100" s="158">
        <v>276</v>
      </c>
      <c r="X100" s="158">
        <v>287</v>
      </c>
      <c r="Y100" s="157">
        <v>5770</v>
      </c>
    </row>
    <row r="101" spans="16:25" x14ac:dyDescent="0.25">
      <c r="P101" t="s">
        <v>418</v>
      </c>
      <c r="Q101" s="153" t="s">
        <v>402</v>
      </c>
      <c r="R101" s="154">
        <v>15605982</v>
      </c>
      <c r="S101" s="154">
        <v>16066537</v>
      </c>
      <c r="T101" s="154">
        <v>17767296</v>
      </c>
      <c r="U101" s="154">
        <v>15450647</v>
      </c>
      <c r="V101" s="154">
        <v>14547326</v>
      </c>
      <c r="W101" s="154">
        <v>11553604</v>
      </c>
      <c r="X101" s="154">
        <v>15153481</v>
      </c>
      <c r="Y101" s="154">
        <v>106144873</v>
      </c>
    </row>
    <row r="102" spans="16:25" x14ac:dyDescent="0.25">
      <c r="P102" t="s">
        <v>13</v>
      </c>
      <c r="Q102" s="160" t="s">
        <v>403</v>
      </c>
      <c r="R102" s="161">
        <v>7514</v>
      </c>
      <c r="S102" s="161">
        <v>12651</v>
      </c>
      <c r="T102" s="161">
        <v>19568</v>
      </c>
      <c r="U102" s="161">
        <v>28826</v>
      </c>
      <c r="V102" s="161">
        <v>34970</v>
      </c>
      <c r="W102" s="161">
        <v>41861</v>
      </c>
      <c r="X102" s="161">
        <v>52800</v>
      </c>
      <c r="Y102" s="161">
        <v>18396</v>
      </c>
    </row>
    <row r="103" spans="16:25" x14ac:dyDescent="0.25">
      <c r="P103" t="s">
        <v>11</v>
      </c>
      <c r="Q103" s="162" t="s">
        <v>415</v>
      </c>
      <c r="R103" s="151">
        <v>133737</v>
      </c>
      <c r="S103" s="151">
        <v>58360</v>
      </c>
      <c r="T103" s="151">
        <v>50759</v>
      </c>
      <c r="U103" s="151">
        <v>35681</v>
      </c>
      <c r="V103" s="151">
        <v>30777</v>
      </c>
      <c r="W103" s="151">
        <v>18780</v>
      </c>
      <c r="X103" s="151">
        <v>7260</v>
      </c>
      <c r="Y103" s="151">
        <v>335354</v>
      </c>
    </row>
    <row r="104" spans="16:25" x14ac:dyDescent="0.25">
      <c r="P104" t="s">
        <v>418</v>
      </c>
      <c r="Q104" s="163" t="s">
        <v>416</v>
      </c>
      <c r="R104" s="154">
        <v>2735120112</v>
      </c>
      <c r="S104" s="154">
        <v>2316426393</v>
      </c>
      <c r="T104" s="154">
        <v>2298814348</v>
      </c>
      <c r="U104" s="154">
        <v>1805935305</v>
      </c>
      <c r="V104" s="154">
        <v>1683141086</v>
      </c>
      <c r="W104" s="154">
        <v>1104485515</v>
      </c>
      <c r="X104" s="154">
        <v>455541939</v>
      </c>
      <c r="Y104" s="154">
        <v>12399464698</v>
      </c>
    </row>
    <row r="105" spans="16:25" x14ac:dyDescent="0.25">
      <c r="P105" t="s">
        <v>13</v>
      </c>
      <c r="Q105" s="164" t="s">
        <v>417</v>
      </c>
      <c r="R105" s="165">
        <v>20451</v>
      </c>
      <c r="S105" s="165">
        <v>39692</v>
      </c>
      <c r="T105" s="165">
        <v>45289</v>
      </c>
      <c r="U105" s="165">
        <v>50613</v>
      </c>
      <c r="V105" s="165">
        <v>54688</v>
      </c>
      <c r="W105" s="165">
        <v>58812</v>
      </c>
      <c r="X105" s="165">
        <v>62747</v>
      </c>
      <c r="Y105" s="165">
        <v>36974</v>
      </c>
    </row>
  </sheetData>
  <mergeCells count="3">
    <mergeCell ref="Q65:Q66"/>
    <mergeCell ref="R65:X65"/>
    <mergeCell ref="Y65:Y66"/>
  </mergeCells>
  <hyperlinks>
    <hyperlink ref="A1" location="TOC!A1" display="TOC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154"/>
  <sheetViews>
    <sheetView topLeftCell="G79" workbookViewId="0">
      <selection activeCell="M35" sqref="M35"/>
    </sheetView>
  </sheetViews>
  <sheetFormatPr defaultRowHeight="15" x14ac:dyDescent="0.25"/>
  <cols>
    <col min="1" max="1" width="10.7109375" customWidth="1"/>
    <col min="11" max="11" width="10.5703125" bestFit="1" customWidth="1"/>
    <col min="12" max="12" width="16.85546875" bestFit="1" customWidth="1"/>
    <col min="13" max="13" width="9.5703125" bestFit="1" customWidth="1"/>
    <col min="14" max="14" width="10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98</v>
      </c>
      <c r="C2" t="s">
        <v>99</v>
      </c>
    </row>
    <row r="3" spans="1:20" x14ac:dyDescent="0.25">
      <c r="A3" t="s">
        <v>56</v>
      </c>
      <c r="B3" t="s">
        <v>461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F5" s="3" t="s">
        <v>116</v>
      </c>
      <c r="G5" s="3"/>
      <c r="H5" s="3"/>
      <c r="I5" s="3"/>
      <c r="J5" s="3"/>
      <c r="K5" s="3"/>
      <c r="L5" s="3"/>
      <c r="M5" s="3"/>
    </row>
    <row r="6" spans="1:20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  <c r="R6" s="3"/>
      <c r="S6" s="3"/>
      <c r="T6" s="3"/>
    </row>
    <row r="7" spans="1:20" x14ac:dyDescent="0.25">
      <c r="F7" s="5" t="s">
        <v>27</v>
      </c>
    </row>
    <row r="11" spans="1:20" x14ac:dyDescent="0.25">
      <c r="J11" t="s">
        <v>460</v>
      </c>
    </row>
    <row r="13" spans="1:20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 t="s">
        <v>10</v>
      </c>
      <c r="J13" t="s">
        <v>9</v>
      </c>
      <c r="K13" t="s">
        <v>32</v>
      </c>
      <c r="L13" t="s">
        <v>458</v>
      </c>
      <c r="M13" t="s">
        <v>34</v>
      </c>
      <c r="N13" t="s">
        <v>459</v>
      </c>
    </row>
    <row r="14" spans="1:20" x14ac:dyDescent="0.25">
      <c r="A14">
        <v>1</v>
      </c>
      <c r="B14" t="s">
        <v>32</v>
      </c>
      <c r="C14" s="3">
        <v>19</v>
      </c>
      <c r="D14">
        <v>19</v>
      </c>
      <c r="E14" s="3">
        <v>19</v>
      </c>
      <c r="F14" t="s">
        <v>457</v>
      </c>
      <c r="G14" s="4">
        <v>11</v>
      </c>
      <c r="H14" s="4"/>
      <c r="I14" s="4">
        <v>19</v>
      </c>
      <c r="J14" t="s">
        <v>457</v>
      </c>
      <c r="K14" s="4">
        <v>11</v>
      </c>
      <c r="L14" s="4">
        <v>4467</v>
      </c>
      <c r="M14" s="4">
        <f>+L14/K14</f>
        <v>406.09090909090907</v>
      </c>
      <c r="N14" s="4">
        <f>+M14*12</f>
        <v>4873.090909090909</v>
      </c>
    </row>
    <row r="15" spans="1:20" x14ac:dyDescent="0.25">
      <c r="A15">
        <v>2</v>
      </c>
      <c r="B15" t="s">
        <v>32</v>
      </c>
      <c r="C15">
        <v>20</v>
      </c>
      <c r="D15">
        <v>24</v>
      </c>
      <c r="E15">
        <v>22</v>
      </c>
      <c r="F15" t="s">
        <v>14</v>
      </c>
      <c r="G15" s="4">
        <v>12</v>
      </c>
      <c r="H15" s="4"/>
      <c r="I15" s="4">
        <v>22</v>
      </c>
      <c r="J15" t="s">
        <v>14</v>
      </c>
      <c r="K15" s="4">
        <v>12</v>
      </c>
      <c r="L15" s="4">
        <v>6686</v>
      </c>
      <c r="M15" s="4">
        <f t="shared" ref="M15:M30" si="0">+L15/K15</f>
        <v>557.16666666666663</v>
      </c>
      <c r="N15" s="4">
        <f t="shared" ref="N15:N30" si="1">+M15*12</f>
        <v>6686</v>
      </c>
    </row>
    <row r="16" spans="1:20" x14ac:dyDescent="0.25">
      <c r="A16">
        <v>3</v>
      </c>
      <c r="B16" t="s">
        <v>32</v>
      </c>
      <c r="C16">
        <v>25</v>
      </c>
      <c r="D16">
        <v>29</v>
      </c>
      <c r="E16">
        <v>27</v>
      </c>
      <c r="F16" t="s">
        <v>15</v>
      </c>
      <c r="G16" s="4">
        <v>13</v>
      </c>
      <c r="H16" s="4"/>
      <c r="I16" s="4">
        <f>+I15+5</f>
        <v>27</v>
      </c>
      <c r="J16" t="s">
        <v>15</v>
      </c>
      <c r="K16" s="4">
        <v>13</v>
      </c>
      <c r="L16" s="4">
        <v>9243</v>
      </c>
      <c r="M16" s="4">
        <f t="shared" si="0"/>
        <v>711</v>
      </c>
      <c r="N16" s="4">
        <f t="shared" si="1"/>
        <v>8532</v>
      </c>
    </row>
    <row r="17" spans="1:14" x14ac:dyDescent="0.25">
      <c r="A17">
        <v>4</v>
      </c>
      <c r="B17" t="s">
        <v>32</v>
      </c>
      <c r="C17">
        <v>30</v>
      </c>
      <c r="D17">
        <v>34</v>
      </c>
      <c r="E17">
        <v>32</v>
      </c>
      <c r="F17" t="s">
        <v>16</v>
      </c>
      <c r="G17" s="4">
        <v>25</v>
      </c>
      <c r="H17" s="4"/>
      <c r="I17" s="4"/>
      <c r="J17" t="s">
        <v>16</v>
      </c>
      <c r="K17" s="4">
        <v>25</v>
      </c>
      <c r="L17" s="4">
        <v>11943</v>
      </c>
      <c r="M17" s="4">
        <f t="shared" si="0"/>
        <v>477.72</v>
      </c>
      <c r="N17" s="4">
        <f t="shared" si="1"/>
        <v>5732.64</v>
      </c>
    </row>
    <row r="18" spans="1:14" x14ac:dyDescent="0.25">
      <c r="A18">
        <v>5</v>
      </c>
      <c r="B18" t="s">
        <v>32</v>
      </c>
      <c r="C18">
        <v>35</v>
      </c>
      <c r="D18">
        <v>39</v>
      </c>
      <c r="E18">
        <v>37</v>
      </c>
      <c r="F18" t="s">
        <v>17</v>
      </c>
      <c r="G18" s="4">
        <v>27</v>
      </c>
      <c r="H18" s="4"/>
      <c r="I18" s="4"/>
      <c r="J18" t="s">
        <v>17</v>
      </c>
      <c r="K18" s="4">
        <v>27</v>
      </c>
      <c r="L18" s="4">
        <v>17046</v>
      </c>
      <c r="M18" s="4">
        <f t="shared" si="0"/>
        <v>631.33333333333337</v>
      </c>
      <c r="N18" s="4">
        <f t="shared" si="1"/>
        <v>7576</v>
      </c>
    </row>
    <row r="19" spans="1:14" x14ac:dyDescent="0.25">
      <c r="A19">
        <v>6</v>
      </c>
      <c r="B19" t="s">
        <v>32</v>
      </c>
      <c r="C19">
        <v>40</v>
      </c>
      <c r="D19">
        <v>44</v>
      </c>
      <c r="E19">
        <v>42</v>
      </c>
      <c r="F19" t="s">
        <v>18</v>
      </c>
      <c r="G19" s="4">
        <v>53</v>
      </c>
      <c r="H19" s="4"/>
      <c r="I19" s="4"/>
      <c r="J19" t="s">
        <v>18</v>
      </c>
      <c r="K19" s="4">
        <v>53</v>
      </c>
      <c r="L19" s="4">
        <v>34440</v>
      </c>
      <c r="M19" s="4">
        <f t="shared" si="0"/>
        <v>649.81132075471703</v>
      </c>
      <c r="N19" s="4">
        <f t="shared" si="1"/>
        <v>7797.7358490566039</v>
      </c>
    </row>
    <row r="20" spans="1:14" x14ac:dyDescent="0.25">
      <c r="A20">
        <v>7</v>
      </c>
      <c r="B20" t="s">
        <v>32</v>
      </c>
      <c r="C20">
        <v>45</v>
      </c>
      <c r="D20">
        <v>49</v>
      </c>
      <c r="E20">
        <v>47</v>
      </c>
      <c r="F20" t="s">
        <v>19</v>
      </c>
      <c r="G20" s="4">
        <v>524</v>
      </c>
      <c r="H20" s="4"/>
      <c r="I20" s="4"/>
      <c r="J20" t="s">
        <v>19</v>
      </c>
      <c r="K20" s="4">
        <v>524</v>
      </c>
      <c r="L20" s="4">
        <v>1273687</v>
      </c>
      <c r="M20" s="4">
        <f t="shared" si="0"/>
        <v>2430.7003816793895</v>
      </c>
      <c r="N20" s="4">
        <f t="shared" si="1"/>
        <v>29168.404580152674</v>
      </c>
    </row>
    <row r="21" spans="1:14" x14ac:dyDescent="0.25">
      <c r="A21">
        <v>8</v>
      </c>
      <c r="B21" t="s">
        <v>32</v>
      </c>
      <c r="C21">
        <v>50</v>
      </c>
      <c r="D21">
        <v>54</v>
      </c>
      <c r="E21">
        <v>52</v>
      </c>
      <c r="F21" t="s">
        <v>20</v>
      </c>
      <c r="G21" s="4">
        <v>5530</v>
      </c>
      <c r="H21" s="4"/>
      <c r="I21" s="4"/>
      <c r="J21" t="s">
        <v>20</v>
      </c>
      <c r="K21" s="4">
        <v>5530</v>
      </c>
      <c r="L21" s="4">
        <v>16308867</v>
      </c>
      <c r="M21" s="4">
        <f t="shared" si="0"/>
        <v>2949.1622061482822</v>
      </c>
      <c r="N21" s="4">
        <f t="shared" si="1"/>
        <v>35389.94647377939</v>
      </c>
    </row>
    <row r="22" spans="1:14" x14ac:dyDescent="0.25">
      <c r="A22">
        <v>9</v>
      </c>
      <c r="B22" t="s">
        <v>32</v>
      </c>
      <c r="C22">
        <v>55</v>
      </c>
      <c r="D22">
        <v>59</v>
      </c>
      <c r="E22">
        <v>57</v>
      </c>
      <c r="F22" t="s">
        <v>21</v>
      </c>
      <c r="G22" s="4">
        <v>13509</v>
      </c>
      <c r="H22" s="4"/>
      <c r="I22" s="4"/>
      <c r="J22" t="s">
        <v>21</v>
      </c>
      <c r="K22" s="4">
        <v>13509</v>
      </c>
      <c r="L22" s="4">
        <v>41682347</v>
      </c>
      <c r="M22" s="4">
        <f t="shared" si="0"/>
        <v>3085.5242430971944</v>
      </c>
      <c r="N22" s="4">
        <f t="shared" si="1"/>
        <v>37026.290917166334</v>
      </c>
    </row>
    <row r="23" spans="1:14" x14ac:dyDescent="0.25">
      <c r="A23">
        <v>10</v>
      </c>
      <c r="B23" t="s">
        <v>32</v>
      </c>
      <c r="C23">
        <v>60</v>
      </c>
      <c r="D23">
        <v>64</v>
      </c>
      <c r="E23">
        <v>62</v>
      </c>
      <c r="F23" t="s">
        <v>22</v>
      </c>
      <c r="G23" s="4">
        <v>26055</v>
      </c>
      <c r="H23" s="4"/>
      <c r="I23" s="4"/>
      <c r="J23" t="s">
        <v>22</v>
      </c>
      <c r="K23" s="4">
        <v>26055</v>
      </c>
      <c r="L23" s="4">
        <v>64895482</v>
      </c>
      <c r="M23" s="4">
        <f t="shared" si="0"/>
        <v>2490.7112646325081</v>
      </c>
      <c r="N23" s="4">
        <f t="shared" si="1"/>
        <v>29888.535175590099</v>
      </c>
    </row>
    <row r="24" spans="1:14" x14ac:dyDescent="0.25">
      <c r="A24">
        <v>11</v>
      </c>
      <c r="B24" t="s">
        <v>32</v>
      </c>
      <c r="C24">
        <v>65</v>
      </c>
      <c r="D24">
        <v>69</v>
      </c>
      <c r="E24">
        <v>67</v>
      </c>
      <c r="F24" t="s">
        <v>23</v>
      </c>
      <c r="G24" s="4">
        <v>27059</v>
      </c>
      <c r="H24" s="4"/>
      <c r="I24" s="4"/>
      <c r="J24" t="s">
        <v>23</v>
      </c>
      <c r="K24" s="4">
        <v>27059</v>
      </c>
      <c r="L24" s="4">
        <v>53420497</v>
      </c>
      <c r="M24" s="4">
        <f t="shared" si="0"/>
        <v>1974.2228833290217</v>
      </c>
      <c r="N24" s="4">
        <f t="shared" si="1"/>
        <v>23690.674599948259</v>
      </c>
    </row>
    <row r="25" spans="1:14" x14ac:dyDescent="0.25">
      <c r="A25">
        <v>12</v>
      </c>
      <c r="B25" t="s">
        <v>32</v>
      </c>
      <c r="C25">
        <v>70</v>
      </c>
      <c r="D25">
        <v>74</v>
      </c>
      <c r="E25">
        <v>72</v>
      </c>
      <c r="F25" t="s">
        <v>35</v>
      </c>
      <c r="G25" s="4">
        <v>23150</v>
      </c>
      <c r="H25" s="4"/>
      <c r="I25" s="4"/>
      <c r="J25" t="s">
        <v>35</v>
      </c>
      <c r="K25" s="4">
        <v>23150</v>
      </c>
      <c r="L25" s="4">
        <v>39268821</v>
      </c>
      <c r="M25" s="4">
        <f t="shared" si="0"/>
        <v>1696.277365010799</v>
      </c>
      <c r="N25" s="4">
        <f t="shared" si="1"/>
        <v>20355.328380129587</v>
      </c>
    </row>
    <row r="26" spans="1:14" x14ac:dyDescent="0.25">
      <c r="A26">
        <v>13</v>
      </c>
      <c r="B26" t="s">
        <v>32</v>
      </c>
      <c r="C26">
        <v>75</v>
      </c>
      <c r="D26">
        <v>79</v>
      </c>
      <c r="E26">
        <v>77</v>
      </c>
      <c r="F26" t="s">
        <v>36</v>
      </c>
      <c r="G26" s="4">
        <v>19113</v>
      </c>
      <c r="H26" s="4"/>
      <c r="I26" s="4"/>
      <c r="J26" t="s">
        <v>36</v>
      </c>
      <c r="K26" s="4">
        <v>19113</v>
      </c>
      <c r="L26" s="4">
        <v>29282867</v>
      </c>
      <c r="M26" s="4">
        <f t="shared" si="0"/>
        <v>1532.0916130382461</v>
      </c>
      <c r="N26" s="4">
        <f t="shared" si="1"/>
        <v>18385.099356458952</v>
      </c>
    </row>
    <row r="27" spans="1:14" x14ac:dyDescent="0.25">
      <c r="A27">
        <v>14</v>
      </c>
      <c r="B27" t="s">
        <v>32</v>
      </c>
      <c r="C27">
        <v>80</v>
      </c>
      <c r="D27">
        <v>84</v>
      </c>
      <c r="E27">
        <v>82</v>
      </c>
      <c r="F27" t="s">
        <v>37</v>
      </c>
      <c r="G27" s="4">
        <v>16061</v>
      </c>
      <c r="H27" s="4"/>
      <c r="I27" s="4"/>
      <c r="J27" t="s">
        <v>37</v>
      </c>
      <c r="K27" s="4">
        <v>16061</v>
      </c>
      <c r="L27" s="4">
        <v>21611988</v>
      </c>
      <c r="M27" s="4">
        <f t="shared" si="0"/>
        <v>1345.6190772679161</v>
      </c>
      <c r="N27" s="4">
        <f t="shared" si="1"/>
        <v>16147.428927214993</v>
      </c>
    </row>
    <row r="28" spans="1:14" x14ac:dyDescent="0.25">
      <c r="A28">
        <v>15</v>
      </c>
      <c r="B28" t="s">
        <v>32</v>
      </c>
      <c r="C28">
        <v>85</v>
      </c>
      <c r="D28">
        <v>89</v>
      </c>
      <c r="E28">
        <v>87</v>
      </c>
      <c r="F28" t="s">
        <v>38</v>
      </c>
      <c r="G28" s="4">
        <v>10831</v>
      </c>
      <c r="H28" s="4"/>
      <c r="I28" s="4"/>
      <c r="J28" t="s">
        <v>38</v>
      </c>
      <c r="K28" s="4">
        <v>10831</v>
      </c>
      <c r="L28" s="4">
        <v>12829046</v>
      </c>
      <c r="M28" s="4">
        <f t="shared" si="0"/>
        <v>1184.4747484073494</v>
      </c>
      <c r="N28" s="4">
        <f t="shared" si="1"/>
        <v>14213.696980888191</v>
      </c>
    </row>
    <row r="29" spans="1:14" x14ac:dyDescent="0.25">
      <c r="A29">
        <v>16</v>
      </c>
      <c r="B29" t="s">
        <v>32</v>
      </c>
      <c r="C29">
        <v>90</v>
      </c>
      <c r="D29">
        <v>94</v>
      </c>
      <c r="E29">
        <v>92</v>
      </c>
      <c r="F29" t="s">
        <v>39</v>
      </c>
      <c r="G29" s="4">
        <v>4995</v>
      </c>
      <c r="H29" s="4"/>
      <c r="I29" s="4"/>
      <c r="J29" t="s">
        <v>39</v>
      </c>
      <c r="K29" s="4">
        <v>4995</v>
      </c>
      <c r="L29" s="4">
        <v>5057097</v>
      </c>
      <c r="M29" s="4">
        <f t="shared" si="0"/>
        <v>1012.4318318318318</v>
      </c>
      <c r="N29" s="4">
        <f t="shared" si="1"/>
        <v>12149.181981981981</v>
      </c>
    </row>
    <row r="30" spans="1:14" x14ac:dyDescent="0.25">
      <c r="A30">
        <v>17</v>
      </c>
      <c r="B30" t="s">
        <v>32</v>
      </c>
      <c r="C30">
        <v>95</v>
      </c>
      <c r="D30">
        <v>99</v>
      </c>
      <c r="E30">
        <v>97</v>
      </c>
      <c r="F30" t="s">
        <v>40</v>
      </c>
      <c r="G30" s="4">
        <v>1251</v>
      </c>
      <c r="H30" s="4"/>
      <c r="I30" s="4"/>
      <c r="J30" t="s">
        <v>40</v>
      </c>
      <c r="K30" s="4">
        <v>1251</v>
      </c>
      <c r="L30" s="4">
        <v>1138142</v>
      </c>
      <c r="M30" s="4">
        <f t="shared" si="0"/>
        <v>909.7857713828937</v>
      </c>
      <c r="N30" s="4">
        <f t="shared" si="1"/>
        <v>10917.429256594725</v>
      </c>
    </row>
    <row r="31" spans="1:14" x14ac:dyDescent="0.25">
      <c r="A31">
        <v>1</v>
      </c>
      <c r="B31" t="s">
        <v>34</v>
      </c>
      <c r="C31" s="3">
        <v>19</v>
      </c>
      <c r="D31">
        <v>19</v>
      </c>
      <c r="E31" s="3">
        <v>19</v>
      </c>
      <c r="F31" t="s">
        <v>457</v>
      </c>
      <c r="G31" s="4">
        <v>406.09090909090907</v>
      </c>
      <c r="H31" s="4"/>
      <c r="I31" s="4"/>
    </row>
    <row r="32" spans="1:14" x14ac:dyDescent="0.25">
      <c r="A32">
        <v>2</v>
      </c>
      <c r="B32" t="s">
        <v>34</v>
      </c>
      <c r="C32">
        <v>20</v>
      </c>
      <c r="D32">
        <v>24</v>
      </c>
      <c r="E32">
        <v>22</v>
      </c>
      <c r="F32" t="s">
        <v>14</v>
      </c>
      <c r="G32" s="4">
        <v>557.16666666666663</v>
      </c>
      <c r="H32" s="4"/>
      <c r="I32" s="4"/>
      <c r="K32" s="23">
        <f>+SUM(K14:K30)</f>
        <v>148219</v>
      </c>
      <c r="L32" s="23">
        <f>+SUM(L14:L30)</f>
        <v>286852666</v>
      </c>
    </row>
    <row r="33" spans="1:20" x14ac:dyDescent="0.25">
      <c r="A33">
        <v>3</v>
      </c>
      <c r="B33" t="s">
        <v>34</v>
      </c>
      <c r="C33">
        <v>25</v>
      </c>
      <c r="D33">
        <v>29</v>
      </c>
      <c r="E33">
        <v>27</v>
      </c>
      <c r="F33" t="s">
        <v>15</v>
      </c>
      <c r="G33" s="4">
        <v>711</v>
      </c>
      <c r="H33" s="4"/>
      <c r="I33" s="4"/>
      <c r="L33" s="4">
        <f>+L32*12</f>
        <v>3442231992</v>
      </c>
    </row>
    <row r="34" spans="1:20" x14ac:dyDescent="0.25">
      <c r="A34">
        <v>4</v>
      </c>
      <c r="B34" t="s">
        <v>34</v>
      </c>
      <c r="C34">
        <v>30</v>
      </c>
      <c r="D34">
        <v>34</v>
      </c>
      <c r="E34">
        <v>32</v>
      </c>
      <c r="F34" t="s">
        <v>16</v>
      </c>
      <c r="G34" s="4">
        <v>477.72</v>
      </c>
      <c r="H34" s="4"/>
      <c r="I34" s="4"/>
      <c r="T34" s="6"/>
    </row>
    <row r="35" spans="1:20" x14ac:dyDescent="0.25">
      <c r="A35">
        <v>5</v>
      </c>
      <c r="B35" t="s">
        <v>34</v>
      </c>
      <c r="C35">
        <v>35</v>
      </c>
      <c r="D35">
        <v>39</v>
      </c>
      <c r="E35">
        <v>37</v>
      </c>
      <c r="F35" t="s">
        <v>17</v>
      </c>
      <c r="G35" s="4">
        <v>631.33333333333337</v>
      </c>
      <c r="H35" s="4"/>
      <c r="I35" s="4"/>
    </row>
    <row r="36" spans="1:20" x14ac:dyDescent="0.25">
      <c r="A36">
        <v>6</v>
      </c>
      <c r="B36" t="s">
        <v>34</v>
      </c>
      <c r="C36">
        <v>40</v>
      </c>
      <c r="D36">
        <v>44</v>
      </c>
      <c r="E36">
        <v>42</v>
      </c>
      <c r="F36" t="s">
        <v>18</v>
      </c>
      <c r="G36" s="4">
        <v>649.81132075471703</v>
      </c>
      <c r="H36" s="4"/>
      <c r="I36" s="4"/>
    </row>
    <row r="37" spans="1:20" x14ac:dyDescent="0.25">
      <c r="A37">
        <v>7</v>
      </c>
      <c r="B37" t="s">
        <v>34</v>
      </c>
      <c r="C37">
        <v>45</v>
      </c>
      <c r="D37">
        <v>49</v>
      </c>
      <c r="E37">
        <v>47</v>
      </c>
      <c r="F37" t="s">
        <v>19</v>
      </c>
      <c r="G37" s="4">
        <v>2430.7003816793895</v>
      </c>
      <c r="H37" s="4"/>
      <c r="I37" s="4"/>
    </row>
    <row r="38" spans="1:20" x14ac:dyDescent="0.25">
      <c r="A38">
        <v>8</v>
      </c>
      <c r="B38" t="s">
        <v>34</v>
      </c>
      <c r="C38">
        <v>50</v>
      </c>
      <c r="D38">
        <v>54</v>
      </c>
      <c r="E38">
        <v>52</v>
      </c>
      <c r="F38" t="s">
        <v>20</v>
      </c>
      <c r="G38" s="4">
        <v>2949.1622061482822</v>
      </c>
      <c r="H38" s="4"/>
      <c r="I38" s="4"/>
    </row>
    <row r="39" spans="1:20" x14ac:dyDescent="0.25">
      <c r="A39">
        <v>9</v>
      </c>
      <c r="B39" t="s">
        <v>34</v>
      </c>
      <c r="C39">
        <v>55</v>
      </c>
      <c r="D39">
        <v>59</v>
      </c>
      <c r="E39">
        <v>57</v>
      </c>
      <c r="F39" t="s">
        <v>21</v>
      </c>
      <c r="G39" s="4">
        <v>3085.5242430971944</v>
      </c>
      <c r="H39" s="4"/>
      <c r="I39" s="4"/>
    </row>
    <row r="40" spans="1:20" x14ac:dyDescent="0.25">
      <c r="A40">
        <v>10</v>
      </c>
      <c r="B40" t="s">
        <v>34</v>
      </c>
      <c r="C40">
        <v>60</v>
      </c>
      <c r="D40">
        <v>64</v>
      </c>
      <c r="E40">
        <v>62</v>
      </c>
      <c r="F40" t="s">
        <v>22</v>
      </c>
      <c r="G40" s="4">
        <v>2490.7112646325081</v>
      </c>
      <c r="H40" s="4"/>
      <c r="I40" s="4"/>
    </row>
    <row r="41" spans="1:20" x14ac:dyDescent="0.25">
      <c r="A41">
        <v>11</v>
      </c>
      <c r="B41" t="s">
        <v>34</v>
      </c>
      <c r="C41">
        <v>65</v>
      </c>
      <c r="D41">
        <v>69</v>
      </c>
      <c r="E41">
        <v>67</v>
      </c>
      <c r="F41" t="s">
        <v>23</v>
      </c>
      <c r="G41" s="4">
        <v>1974.2228833290217</v>
      </c>
      <c r="H41" s="4"/>
      <c r="I41" s="4"/>
    </row>
    <row r="42" spans="1:20" x14ac:dyDescent="0.25">
      <c r="A42">
        <v>12</v>
      </c>
      <c r="B42" t="s">
        <v>34</v>
      </c>
      <c r="C42">
        <v>70</v>
      </c>
      <c r="D42">
        <v>74</v>
      </c>
      <c r="E42">
        <v>72</v>
      </c>
      <c r="F42" t="s">
        <v>35</v>
      </c>
      <c r="G42" s="4">
        <v>1696.277365010799</v>
      </c>
      <c r="H42" s="4"/>
      <c r="I42" s="4"/>
    </row>
    <row r="43" spans="1:20" x14ac:dyDescent="0.25">
      <c r="A43">
        <v>13</v>
      </c>
      <c r="B43" t="s">
        <v>34</v>
      </c>
      <c r="C43">
        <v>75</v>
      </c>
      <c r="D43">
        <v>79</v>
      </c>
      <c r="E43">
        <v>77</v>
      </c>
      <c r="F43" t="s">
        <v>36</v>
      </c>
      <c r="G43" s="4">
        <v>1532.0916130382461</v>
      </c>
      <c r="H43" s="4"/>
      <c r="I43" s="4"/>
    </row>
    <row r="44" spans="1:20" x14ac:dyDescent="0.25">
      <c r="A44">
        <v>14</v>
      </c>
      <c r="B44" t="s">
        <v>34</v>
      </c>
      <c r="C44">
        <v>80</v>
      </c>
      <c r="D44">
        <v>84</v>
      </c>
      <c r="E44">
        <v>82</v>
      </c>
      <c r="F44" t="s">
        <v>37</v>
      </c>
      <c r="G44" s="4">
        <v>1345.6190772679161</v>
      </c>
      <c r="H44" s="4"/>
      <c r="I44" s="4"/>
    </row>
    <row r="45" spans="1:20" x14ac:dyDescent="0.25">
      <c r="A45">
        <v>15</v>
      </c>
      <c r="B45" t="s">
        <v>34</v>
      </c>
      <c r="C45">
        <v>85</v>
      </c>
      <c r="D45">
        <v>89</v>
      </c>
      <c r="E45">
        <v>87</v>
      </c>
      <c r="F45" t="s">
        <v>38</v>
      </c>
      <c r="G45" s="4">
        <v>1184.4747484073494</v>
      </c>
      <c r="H45" s="4"/>
      <c r="I45" s="4"/>
    </row>
    <row r="46" spans="1:20" x14ac:dyDescent="0.25">
      <c r="A46">
        <v>16</v>
      </c>
      <c r="B46" t="s">
        <v>34</v>
      </c>
      <c r="C46">
        <v>90</v>
      </c>
      <c r="D46">
        <v>94</v>
      </c>
      <c r="E46">
        <v>92</v>
      </c>
      <c r="F46" t="s">
        <v>39</v>
      </c>
      <c r="G46" s="4">
        <v>1012.4318318318318</v>
      </c>
      <c r="H46" s="4"/>
      <c r="I46" s="4"/>
    </row>
    <row r="47" spans="1:20" x14ac:dyDescent="0.25">
      <c r="A47">
        <v>17</v>
      </c>
      <c r="B47" t="s">
        <v>34</v>
      </c>
      <c r="C47">
        <v>95</v>
      </c>
      <c r="D47">
        <v>99</v>
      </c>
      <c r="E47">
        <v>97</v>
      </c>
      <c r="F47" t="s">
        <v>40</v>
      </c>
      <c r="G47" s="4">
        <v>909.7857713828937</v>
      </c>
      <c r="H47" s="4"/>
      <c r="I47" s="4"/>
    </row>
    <row r="133" spans="21:27" x14ac:dyDescent="0.25">
      <c r="U133" s="239" t="s">
        <v>431</v>
      </c>
      <c r="V133" s="240" t="s">
        <v>432</v>
      </c>
      <c r="W133" s="240"/>
      <c r="X133" s="240" t="s">
        <v>433</v>
      </c>
      <c r="Y133" s="240"/>
      <c r="Z133" s="240" t="s">
        <v>434</v>
      </c>
      <c r="AA133" s="240"/>
    </row>
    <row r="134" spans="21:27" ht="28.5" x14ac:dyDescent="0.25">
      <c r="U134" s="239"/>
      <c r="V134" s="166" t="s">
        <v>435</v>
      </c>
      <c r="W134" s="167" t="s">
        <v>436</v>
      </c>
      <c r="X134" s="166" t="s">
        <v>435</v>
      </c>
      <c r="Y134" s="167" t="s">
        <v>436</v>
      </c>
      <c r="Z134" s="166" t="s">
        <v>435</v>
      </c>
      <c r="AA134" s="167" t="s">
        <v>436</v>
      </c>
    </row>
    <row r="135" spans="21:27" x14ac:dyDescent="0.25">
      <c r="U135" s="168" t="s">
        <v>437</v>
      </c>
      <c r="V135" s="169">
        <v>11</v>
      </c>
      <c r="W135" s="170" t="s">
        <v>438</v>
      </c>
      <c r="X135" s="152"/>
      <c r="Y135" s="152"/>
      <c r="Z135" s="169">
        <v>11</v>
      </c>
      <c r="AA135" s="170" t="s">
        <v>438</v>
      </c>
    </row>
    <row r="136" spans="21:27" x14ac:dyDescent="0.25">
      <c r="U136" s="171" t="s">
        <v>439</v>
      </c>
      <c r="V136" s="172">
        <v>12</v>
      </c>
      <c r="W136" s="173">
        <v>6686</v>
      </c>
      <c r="X136" s="155"/>
      <c r="Y136" s="155"/>
      <c r="Z136" s="172">
        <v>12</v>
      </c>
      <c r="AA136" s="173">
        <v>6686</v>
      </c>
    </row>
    <row r="137" spans="21:27" x14ac:dyDescent="0.25">
      <c r="U137" s="171" t="s">
        <v>440</v>
      </c>
      <c r="V137" s="172">
        <v>13</v>
      </c>
      <c r="W137" s="173">
        <v>9243</v>
      </c>
      <c r="X137" s="172">
        <v>4</v>
      </c>
      <c r="Y137" s="173">
        <v>6600</v>
      </c>
      <c r="Z137" s="172">
        <v>17</v>
      </c>
      <c r="AA137" s="173">
        <v>15843</v>
      </c>
    </row>
    <row r="138" spans="21:27" x14ac:dyDescent="0.25">
      <c r="U138" s="171" t="s">
        <v>441</v>
      </c>
      <c r="V138" s="172">
        <v>25</v>
      </c>
      <c r="W138" s="173">
        <v>11943</v>
      </c>
      <c r="X138" s="172">
        <v>83</v>
      </c>
      <c r="Y138" s="173">
        <v>125541</v>
      </c>
      <c r="Z138" s="172">
        <v>108</v>
      </c>
      <c r="AA138" s="173">
        <v>137484</v>
      </c>
    </row>
    <row r="139" spans="21:27" x14ac:dyDescent="0.25">
      <c r="U139" s="171" t="s">
        <v>442</v>
      </c>
      <c r="V139" s="172">
        <v>27</v>
      </c>
      <c r="W139" s="173">
        <v>17046</v>
      </c>
      <c r="X139" s="172">
        <v>274</v>
      </c>
      <c r="Y139" s="173">
        <v>459945</v>
      </c>
      <c r="Z139" s="172">
        <v>301</v>
      </c>
      <c r="AA139" s="173">
        <v>476991</v>
      </c>
    </row>
    <row r="140" spans="21:27" x14ac:dyDescent="0.25">
      <c r="U140" s="174" t="s">
        <v>443</v>
      </c>
      <c r="V140" s="175">
        <v>53</v>
      </c>
      <c r="W140" s="176">
        <v>34440</v>
      </c>
      <c r="X140" s="175">
        <v>911</v>
      </c>
      <c r="Y140" s="176">
        <v>2003361</v>
      </c>
      <c r="Z140" s="175">
        <v>964</v>
      </c>
      <c r="AA140" s="176">
        <v>2037801</v>
      </c>
    </row>
    <row r="141" spans="21:27" x14ac:dyDescent="0.25">
      <c r="U141" s="171" t="s">
        <v>444</v>
      </c>
      <c r="V141" s="172">
        <v>524</v>
      </c>
      <c r="W141" s="173">
        <v>1273687</v>
      </c>
      <c r="X141" s="173">
        <v>2006</v>
      </c>
      <c r="Y141" s="173">
        <v>4981879</v>
      </c>
      <c r="Z141" s="173">
        <v>2530</v>
      </c>
      <c r="AA141" s="173">
        <v>6255566</v>
      </c>
    </row>
    <row r="142" spans="21:27" x14ac:dyDescent="0.25">
      <c r="U142" s="171" t="s">
        <v>445</v>
      </c>
      <c r="V142" s="173">
        <v>5530</v>
      </c>
      <c r="W142" s="173">
        <v>16308867</v>
      </c>
      <c r="X142" s="173">
        <v>3722</v>
      </c>
      <c r="Y142" s="173">
        <v>9139479</v>
      </c>
      <c r="Z142" s="173">
        <v>9252</v>
      </c>
      <c r="AA142" s="173">
        <v>25448346</v>
      </c>
    </row>
    <row r="143" spans="21:27" x14ac:dyDescent="0.25">
      <c r="U143" s="171" t="s">
        <v>446</v>
      </c>
      <c r="V143" s="173">
        <v>13509</v>
      </c>
      <c r="W143" s="173">
        <v>41682347</v>
      </c>
      <c r="X143" s="173">
        <v>5053</v>
      </c>
      <c r="Y143" s="173">
        <v>11724728</v>
      </c>
      <c r="Z143" s="173">
        <v>18562</v>
      </c>
      <c r="AA143" s="173">
        <v>53407075</v>
      </c>
    </row>
    <row r="144" spans="21:27" x14ac:dyDescent="0.25">
      <c r="U144" s="171" t="s">
        <v>447</v>
      </c>
      <c r="V144" s="173">
        <v>26055</v>
      </c>
      <c r="W144" s="173">
        <v>64895482</v>
      </c>
      <c r="X144" s="173">
        <v>5036</v>
      </c>
      <c r="Y144" s="173">
        <v>10682011</v>
      </c>
      <c r="Z144" s="173">
        <v>31091</v>
      </c>
      <c r="AA144" s="173">
        <v>75577493</v>
      </c>
    </row>
    <row r="145" spans="21:27" x14ac:dyDescent="0.25">
      <c r="U145" s="174" t="s">
        <v>448</v>
      </c>
      <c r="V145" s="176">
        <v>27059</v>
      </c>
      <c r="W145" s="176">
        <v>53420497</v>
      </c>
      <c r="X145" s="176">
        <v>2547</v>
      </c>
      <c r="Y145" s="176">
        <v>5050882</v>
      </c>
      <c r="Z145" s="176">
        <v>29606</v>
      </c>
      <c r="AA145" s="176">
        <v>58471379</v>
      </c>
    </row>
    <row r="146" spans="21:27" x14ac:dyDescent="0.25">
      <c r="U146" s="171" t="s">
        <v>449</v>
      </c>
      <c r="V146" s="173">
        <v>23150</v>
      </c>
      <c r="W146" s="173">
        <v>39268821</v>
      </c>
      <c r="X146" s="173">
        <v>1380</v>
      </c>
      <c r="Y146" s="173">
        <v>2292164</v>
      </c>
      <c r="Z146" s="173">
        <v>24530</v>
      </c>
      <c r="AA146" s="173">
        <v>41560985</v>
      </c>
    </row>
    <row r="147" spans="21:27" x14ac:dyDescent="0.25">
      <c r="U147" s="171" t="s">
        <v>450</v>
      </c>
      <c r="V147" s="173">
        <v>19113</v>
      </c>
      <c r="W147" s="173">
        <v>29282867</v>
      </c>
      <c r="X147" s="172">
        <v>718</v>
      </c>
      <c r="Y147" s="173">
        <v>1019336</v>
      </c>
      <c r="Z147" s="173">
        <v>19831</v>
      </c>
      <c r="AA147" s="173">
        <v>30302203</v>
      </c>
    </row>
    <row r="148" spans="21:27" x14ac:dyDescent="0.25">
      <c r="U148" s="171" t="s">
        <v>451</v>
      </c>
      <c r="V148" s="173">
        <v>16061</v>
      </c>
      <c r="W148" s="173">
        <v>21611988</v>
      </c>
      <c r="X148" s="172">
        <v>451</v>
      </c>
      <c r="Y148" s="173">
        <v>550857</v>
      </c>
      <c r="Z148" s="173">
        <v>16512</v>
      </c>
      <c r="AA148" s="173">
        <v>22162845</v>
      </c>
    </row>
    <row r="149" spans="21:27" x14ac:dyDescent="0.25">
      <c r="U149" s="171" t="s">
        <v>452</v>
      </c>
      <c r="V149" s="173">
        <v>10831</v>
      </c>
      <c r="W149" s="173">
        <v>12829046</v>
      </c>
      <c r="X149" s="172">
        <v>209</v>
      </c>
      <c r="Y149" s="173">
        <v>222837</v>
      </c>
      <c r="Z149" s="173">
        <v>11040</v>
      </c>
      <c r="AA149" s="173">
        <v>13051883</v>
      </c>
    </row>
    <row r="150" spans="21:27" x14ac:dyDescent="0.25">
      <c r="U150" s="174" t="s">
        <v>453</v>
      </c>
      <c r="V150" s="176">
        <v>4995</v>
      </c>
      <c r="W150" s="176">
        <v>5057097</v>
      </c>
      <c r="X150" s="175">
        <v>72</v>
      </c>
      <c r="Y150" s="176">
        <v>71773</v>
      </c>
      <c r="Z150" s="176">
        <v>5067</v>
      </c>
      <c r="AA150" s="176">
        <v>5128870</v>
      </c>
    </row>
    <row r="151" spans="21:27" ht="30" x14ac:dyDescent="0.25">
      <c r="U151" s="171" t="s">
        <v>454</v>
      </c>
      <c r="V151" s="173">
        <v>1251</v>
      </c>
      <c r="W151" s="173">
        <v>1138142</v>
      </c>
      <c r="X151" s="172">
        <v>10</v>
      </c>
      <c r="Y151" s="173">
        <v>8114</v>
      </c>
      <c r="Z151" s="173">
        <v>1261</v>
      </c>
      <c r="AA151" s="173">
        <v>1146256</v>
      </c>
    </row>
    <row r="152" spans="21:27" ht="45" x14ac:dyDescent="0.25">
      <c r="U152" s="171" t="s">
        <v>455</v>
      </c>
      <c r="V152" s="155"/>
      <c r="W152" s="155"/>
      <c r="X152" s="155"/>
      <c r="Y152" s="155"/>
      <c r="Z152" s="155"/>
      <c r="AA152" s="155"/>
    </row>
    <row r="153" spans="21:27" ht="30" x14ac:dyDescent="0.25">
      <c r="U153" s="177" t="s">
        <v>456</v>
      </c>
      <c r="V153" s="178">
        <v>3984</v>
      </c>
      <c r="W153" s="178">
        <v>3569349</v>
      </c>
      <c r="X153" s="179"/>
      <c r="Y153" s="179"/>
      <c r="Z153" s="178">
        <v>3984</v>
      </c>
      <c r="AA153" s="178">
        <v>3569349</v>
      </c>
    </row>
    <row r="154" spans="21:27" x14ac:dyDescent="0.25">
      <c r="U154" s="180" t="s">
        <v>434</v>
      </c>
      <c r="V154" s="181">
        <v>152203</v>
      </c>
      <c r="W154" s="182">
        <v>290422015</v>
      </c>
      <c r="X154" s="181">
        <v>22476</v>
      </c>
      <c r="Y154" s="182">
        <v>48339507</v>
      </c>
      <c r="Z154" s="181">
        <v>174679</v>
      </c>
      <c r="AA154" s="182">
        <v>338761522</v>
      </c>
    </row>
  </sheetData>
  <mergeCells count="4">
    <mergeCell ref="U133:U134"/>
    <mergeCell ref="V133:W133"/>
    <mergeCell ref="X133:Y133"/>
    <mergeCell ref="Z133:AA133"/>
  </mergeCells>
  <hyperlinks>
    <hyperlink ref="A1" location="TOC!A1" display="TOC"/>
  </hyperlink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39"/>
  <sheetViews>
    <sheetView workbookViewId="0"/>
  </sheetViews>
  <sheetFormatPr defaultRowHeight="15" x14ac:dyDescent="0.25"/>
  <cols>
    <col min="1" max="1" width="24" customWidth="1"/>
    <col min="2" max="2" width="31.42578125" customWidth="1"/>
    <col min="3" max="3" width="16" customWidth="1"/>
    <col min="4" max="4" width="63.28515625" bestFit="1" customWidth="1"/>
  </cols>
  <sheetData>
    <row r="1" spans="1:4" x14ac:dyDescent="0.25">
      <c r="A1" s="1" t="s">
        <v>0</v>
      </c>
    </row>
    <row r="4" spans="1:4" s="9" customFormat="1" x14ac:dyDescent="0.25">
      <c r="A4" s="9" t="s">
        <v>63</v>
      </c>
    </row>
    <row r="5" spans="1:4" x14ac:dyDescent="0.25">
      <c r="A5" t="s">
        <v>64</v>
      </c>
      <c r="B5" s="1" t="s">
        <v>65</v>
      </c>
    </row>
    <row r="6" spans="1:4" x14ac:dyDescent="0.25">
      <c r="A6" t="s">
        <v>66</v>
      </c>
      <c r="B6" s="1" t="s">
        <v>67</v>
      </c>
    </row>
    <row r="9" spans="1:4" s="9" customFormat="1" x14ac:dyDescent="0.25">
      <c r="A9" s="9" t="s">
        <v>68</v>
      </c>
    </row>
    <row r="10" spans="1:4" x14ac:dyDescent="0.25">
      <c r="A10" t="s">
        <v>84</v>
      </c>
    </row>
    <row r="12" spans="1:4" x14ac:dyDescent="0.25">
      <c r="A12" s="5" t="s">
        <v>69</v>
      </c>
      <c r="B12" s="5" t="s">
        <v>70</v>
      </c>
      <c r="C12" s="5" t="s">
        <v>71</v>
      </c>
      <c r="D12" s="5" t="s">
        <v>72</v>
      </c>
    </row>
    <row r="13" spans="1:4" x14ac:dyDescent="0.25">
      <c r="A13" t="s">
        <v>73</v>
      </c>
      <c r="B13" t="s">
        <v>201</v>
      </c>
      <c r="D13" t="s">
        <v>74</v>
      </c>
    </row>
    <row r="14" spans="1:4" x14ac:dyDescent="0.25">
      <c r="A14" t="s">
        <v>200</v>
      </c>
      <c r="B14" t="s">
        <v>202</v>
      </c>
    </row>
    <row r="21" spans="1:1" s="3" customFormat="1" x14ac:dyDescent="0.25">
      <c r="A21" s="3" t="s">
        <v>75</v>
      </c>
    </row>
    <row r="22" spans="1:1" x14ac:dyDescent="0.25">
      <c r="A22" t="s">
        <v>76</v>
      </c>
    </row>
    <row r="23" spans="1:1" x14ac:dyDescent="0.25">
      <c r="A23" t="s">
        <v>77</v>
      </c>
    </row>
    <row r="24" spans="1:1" x14ac:dyDescent="0.25">
      <c r="A24" t="s">
        <v>78</v>
      </c>
    </row>
    <row r="25" spans="1:1" x14ac:dyDescent="0.25">
      <c r="A25" t="s">
        <v>101</v>
      </c>
    </row>
    <row r="26" spans="1:1" x14ac:dyDescent="0.25">
      <c r="A26" t="s">
        <v>79</v>
      </c>
    </row>
    <row r="28" spans="1:1" x14ac:dyDescent="0.25">
      <c r="A28" t="s">
        <v>80</v>
      </c>
    </row>
    <row r="31" spans="1:1" x14ac:dyDescent="0.25">
      <c r="A31" t="s">
        <v>81</v>
      </c>
    </row>
    <row r="32" spans="1:1" x14ac:dyDescent="0.25">
      <c r="A32" t="s">
        <v>82</v>
      </c>
    </row>
    <row r="35" spans="1:1" x14ac:dyDescent="0.25">
      <c r="A35" t="s">
        <v>83</v>
      </c>
    </row>
    <row r="39" spans="1:1" x14ac:dyDescent="0.25">
      <c r="A39" t="s">
        <v>166</v>
      </c>
    </row>
  </sheetData>
  <hyperlinks>
    <hyperlink ref="A1" location="TOC!A1" display="TOC"/>
    <hyperlink ref="B5" r:id="rId1"/>
    <hyperlink ref="B6" r:id="rId2"/>
  </hyperlink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05"/>
  <sheetViews>
    <sheetView workbookViewId="0"/>
  </sheetViews>
  <sheetFormatPr defaultRowHeight="15" x14ac:dyDescent="0.25"/>
  <sheetData>
    <row r="1" spans="1:7" x14ac:dyDescent="0.25">
      <c r="A1" s="1" t="s">
        <v>0</v>
      </c>
      <c r="G1" t="s">
        <v>512</v>
      </c>
    </row>
    <row r="2" spans="1:7" x14ac:dyDescent="0.25">
      <c r="A2" t="s">
        <v>57</v>
      </c>
      <c r="G2" t="s">
        <v>513</v>
      </c>
    </row>
    <row r="3" spans="1:7" x14ac:dyDescent="0.25">
      <c r="A3" t="s">
        <v>56</v>
      </c>
      <c r="G3" t="s">
        <v>514</v>
      </c>
    </row>
    <row r="100" spans="1:9" ht="20.25" x14ac:dyDescent="0.25">
      <c r="A100" s="147" t="s">
        <v>486</v>
      </c>
    </row>
    <row r="102" spans="1:9" x14ac:dyDescent="0.25">
      <c r="A102" s="241" t="s">
        <v>487</v>
      </c>
      <c r="B102" s="242" t="s">
        <v>488</v>
      </c>
      <c r="C102" s="242"/>
      <c r="D102" s="242"/>
      <c r="E102" s="242"/>
      <c r="H102" t="s">
        <v>558</v>
      </c>
    </row>
    <row r="103" spans="1:9" x14ac:dyDescent="0.25">
      <c r="A103" s="241"/>
      <c r="B103" s="242" t="s">
        <v>489</v>
      </c>
      <c r="C103" s="242"/>
      <c r="D103" s="242" t="s">
        <v>490</v>
      </c>
      <c r="E103" s="242"/>
      <c r="H103" s="224" t="s">
        <v>559</v>
      </c>
      <c r="I103">
        <v>0.55000000000000004</v>
      </c>
    </row>
    <row r="104" spans="1:9" x14ac:dyDescent="0.25">
      <c r="A104" s="241"/>
      <c r="B104" s="187" t="s">
        <v>491</v>
      </c>
      <c r="C104" s="187" t="s">
        <v>492</v>
      </c>
      <c r="D104" s="187" t="s">
        <v>491</v>
      </c>
      <c r="E104" s="187" t="s">
        <v>492</v>
      </c>
    </row>
    <row r="105" spans="1:9" x14ac:dyDescent="0.25">
      <c r="A105" s="188">
        <v>65</v>
      </c>
      <c r="B105" s="189">
        <v>0.22</v>
      </c>
      <c r="C105" s="189">
        <v>0.22</v>
      </c>
      <c r="D105" s="189">
        <v>0.2</v>
      </c>
      <c r="E105" s="189">
        <v>0.2</v>
      </c>
      <c r="I105">
        <f t="shared" ref="I105:I125" si="0">+$I$103*C105+(1-$I$103)*B105</f>
        <v>0.22</v>
      </c>
    </row>
    <row r="106" spans="1:9" x14ac:dyDescent="0.25">
      <c r="A106" s="190">
        <v>66</v>
      </c>
      <c r="B106" s="191">
        <v>0.22</v>
      </c>
      <c r="C106" s="191">
        <v>0.22</v>
      </c>
      <c r="D106" s="191">
        <v>0.2</v>
      </c>
      <c r="E106" s="191">
        <v>0.2</v>
      </c>
      <c r="I106">
        <f t="shared" si="0"/>
        <v>0.22</v>
      </c>
    </row>
    <row r="107" spans="1:9" x14ac:dyDescent="0.25">
      <c r="A107" s="190">
        <v>67</v>
      </c>
      <c r="B107" s="191">
        <v>0.2</v>
      </c>
      <c r="C107" s="191">
        <v>0.2</v>
      </c>
      <c r="D107" s="191">
        <v>0.15</v>
      </c>
      <c r="E107" s="191">
        <v>0.2</v>
      </c>
      <c r="I107">
        <f t="shared" si="0"/>
        <v>0.2</v>
      </c>
    </row>
    <row r="108" spans="1:9" x14ac:dyDescent="0.25">
      <c r="A108" s="190">
        <v>68</v>
      </c>
      <c r="B108" s="191">
        <v>0.2</v>
      </c>
      <c r="C108" s="191">
        <v>0.2</v>
      </c>
      <c r="D108" s="191">
        <v>0.15</v>
      </c>
      <c r="E108" s="191">
        <v>0.17</v>
      </c>
      <c r="I108">
        <f t="shared" si="0"/>
        <v>0.2</v>
      </c>
    </row>
    <row r="109" spans="1:9" x14ac:dyDescent="0.25">
      <c r="A109" s="190">
        <v>69</v>
      </c>
      <c r="B109" s="191">
        <v>0.2</v>
      </c>
      <c r="C109" s="191">
        <v>0.2</v>
      </c>
      <c r="D109" s="191">
        <v>0.15</v>
      </c>
      <c r="E109" s="191">
        <v>0.17</v>
      </c>
      <c r="I109">
        <f t="shared" si="0"/>
        <v>0.2</v>
      </c>
    </row>
    <row r="110" spans="1:9" x14ac:dyDescent="0.25">
      <c r="A110" s="190">
        <v>70</v>
      </c>
      <c r="B110" s="191">
        <v>0.2</v>
      </c>
      <c r="C110" s="191">
        <v>0.2</v>
      </c>
      <c r="D110" s="191">
        <v>0.15</v>
      </c>
      <c r="E110" s="191">
        <v>0.17</v>
      </c>
      <c r="I110">
        <f t="shared" si="0"/>
        <v>0.2</v>
      </c>
    </row>
    <row r="111" spans="1:9" x14ac:dyDescent="0.25">
      <c r="A111" s="190">
        <v>71</v>
      </c>
      <c r="B111" s="191">
        <v>0.2</v>
      </c>
      <c r="C111" s="191">
        <v>0.2</v>
      </c>
      <c r="D111" s="191">
        <v>0.15</v>
      </c>
      <c r="E111" s="191">
        <v>0.17</v>
      </c>
      <c r="I111">
        <f t="shared" si="0"/>
        <v>0.2</v>
      </c>
    </row>
    <row r="112" spans="1:9" x14ac:dyDescent="0.25">
      <c r="A112" s="190">
        <v>72</v>
      </c>
      <c r="B112" s="191">
        <v>0.15</v>
      </c>
      <c r="C112" s="191">
        <v>0.2</v>
      </c>
      <c r="D112" s="191">
        <v>0.15</v>
      </c>
      <c r="E112" s="191">
        <v>0.17</v>
      </c>
      <c r="I112">
        <f t="shared" si="0"/>
        <v>0.17749999999999999</v>
      </c>
    </row>
    <row r="113" spans="1:9" x14ac:dyDescent="0.25">
      <c r="A113" s="190">
        <v>73</v>
      </c>
      <c r="B113" s="191">
        <v>0.15</v>
      </c>
      <c r="C113" s="191">
        <v>0.2</v>
      </c>
      <c r="D113" s="191">
        <v>0.15</v>
      </c>
      <c r="E113" s="191">
        <v>0.17</v>
      </c>
      <c r="I113">
        <f t="shared" si="0"/>
        <v>0.17749999999999999</v>
      </c>
    </row>
    <row r="114" spans="1:9" x14ac:dyDescent="0.25">
      <c r="A114" s="190">
        <v>74</v>
      </c>
      <c r="B114" s="191">
        <v>0.15</v>
      </c>
      <c r="C114" s="191">
        <v>0.2</v>
      </c>
      <c r="D114" s="191">
        <v>0.15</v>
      </c>
      <c r="E114" s="191">
        <v>0.17</v>
      </c>
      <c r="I114">
        <f t="shared" si="0"/>
        <v>0.17749999999999999</v>
      </c>
    </row>
    <row r="115" spans="1:9" x14ac:dyDescent="0.25">
      <c r="A115" s="190">
        <v>75</v>
      </c>
      <c r="B115" s="191">
        <v>0.15</v>
      </c>
      <c r="C115" s="191">
        <v>0.2</v>
      </c>
      <c r="D115" s="191">
        <v>0.15</v>
      </c>
      <c r="E115" s="191">
        <v>0.17</v>
      </c>
      <c r="I115">
        <f t="shared" si="0"/>
        <v>0.17749999999999999</v>
      </c>
    </row>
    <row r="116" spans="1:9" x14ac:dyDescent="0.25">
      <c r="A116" s="190">
        <v>76</v>
      </c>
      <c r="B116" s="191">
        <v>0.15</v>
      </c>
      <c r="C116" s="191">
        <v>0.2</v>
      </c>
      <c r="D116" s="191">
        <v>0.15</v>
      </c>
      <c r="E116" s="191">
        <v>0.17</v>
      </c>
      <c r="I116">
        <f t="shared" si="0"/>
        <v>0.17749999999999999</v>
      </c>
    </row>
    <row r="117" spans="1:9" x14ac:dyDescent="0.25">
      <c r="A117" s="190">
        <v>77</v>
      </c>
      <c r="B117" s="191">
        <v>0.15</v>
      </c>
      <c r="C117" s="191">
        <v>0.25</v>
      </c>
      <c r="D117" s="191">
        <v>0.15</v>
      </c>
      <c r="E117" s="191">
        <v>0.17</v>
      </c>
      <c r="I117">
        <f t="shared" si="0"/>
        <v>0.20500000000000002</v>
      </c>
    </row>
    <row r="118" spans="1:9" x14ac:dyDescent="0.25">
      <c r="A118" s="190">
        <v>78</v>
      </c>
      <c r="B118" s="191">
        <v>0.15</v>
      </c>
      <c r="C118" s="191">
        <v>0.25</v>
      </c>
      <c r="D118" s="191">
        <v>0.15</v>
      </c>
      <c r="E118" s="191">
        <v>0.17</v>
      </c>
      <c r="I118">
        <f t="shared" si="0"/>
        <v>0.20500000000000002</v>
      </c>
    </row>
    <row r="119" spans="1:9" x14ac:dyDescent="0.25">
      <c r="A119" s="190">
        <v>79</v>
      </c>
      <c r="B119" s="191">
        <v>0.15</v>
      </c>
      <c r="C119" s="191">
        <v>0.25</v>
      </c>
      <c r="D119" s="191">
        <v>0.15</v>
      </c>
      <c r="E119" s="191">
        <v>0.22</v>
      </c>
      <c r="I119">
        <f t="shared" si="0"/>
        <v>0.20500000000000002</v>
      </c>
    </row>
    <row r="120" spans="1:9" x14ac:dyDescent="0.25">
      <c r="A120" s="190">
        <v>80</v>
      </c>
      <c r="B120" s="191">
        <v>0.25</v>
      </c>
      <c r="C120" s="191">
        <v>0.25</v>
      </c>
      <c r="D120" s="191">
        <v>0.2</v>
      </c>
      <c r="E120" s="191">
        <v>0.22</v>
      </c>
      <c r="I120">
        <f t="shared" si="0"/>
        <v>0.25</v>
      </c>
    </row>
    <row r="121" spans="1:9" x14ac:dyDescent="0.25">
      <c r="A121" s="190">
        <v>81</v>
      </c>
      <c r="B121" s="191">
        <v>0.25</v>
      </c>
      <c r="C121" s="191">
        <v>0.25</v>
      </c>
      <c r="D121" s="191">
        <v>0.2</v>
      </c>
      <c r="E121" s="191">
        <v>0.22</v>
      </c>
      <c r="I121">
        <f t="shared" si="0"/>
        <v>0.25</v>
      </c>
    </row>
    <row r="122" spans="1:9" x14ac:dyDescent="0.25">
      <c r="A122" s="190">
        <v>82</v>
      </c>
      <c r="B122" s="191">
        <v>0.25</v>
      </c>
      <c r="C122" s="191">
        <v>0.25</v>
      </c>
      <c r="D122" s="191">
        <v>0.2</v>
      </c>
      <c r="E122" s="191">
        <v>0.22</v>
      </c>
      <c r="I122">
        <f t="shared" si="0"/>
        <v>0.25</v>
      </c>
    </row>
    <row r="123" spans="1:9" x14ac:dyDescent="0.25">
      <c r="A123" s="190">
        <v>83</v>
      </c>
      <c r="B123" s="191">
        <v>0.25</v>
      </c>
      <c r="C123" s="191">
        <v>0.25</v>
      </c>
      <c r="D123" s="191">
        <v>0.2</v>
      </c>
      <c r="E123" s="191">
        <v>0.22</v>
      </c>
      <c r="I123">
        <f t="shared" si="0"/>
        <v>0.25</v>
      </c>
    </row>
    <row r="124" spans="1:9" x14ac:dyDescent="0.25">
      <c r="A124" s="190">
        <v>84</v>
      </c>
      <c r="B124" s="191">
        <v>0.25</v>
      </c>
      <c r="C124" s="191">
        <v>0.25</v>
      </c>
      <c r="D124" s="191">
        <v>0.2</v>
      </c>
      <c r="E124" s="191">
        <v>0.22</v>
      </c>
      <c r="I124">
        <f t="shared" si="0"/>
        <v>0.25</v>
      </c>
    </row>
    <row r="125" spans="1:9" x14ac:dyDescent="0.25">
      <c r="A125" s="192" t="s">
        <v>493</v>
      </c>
      <c r="B125" s="193">
        <v>1</v>
      </c>
      <c r="C125" s="193">
        <v>1</v>
      </c>
      <c r="D125" s="193">
        <v>1</v>
      </c>
      <c r="E125" s="193">
        <v>1</v>
      </c>
      <c r="I125">
        <f t="shared" si="0"/>
        <v>1</v>
      </c>
    </row>
    <row r="126" spans="1:9" x14ac:dyDescent="0.25">
      <c r="A126" s="194" t="s">
        <v>494</v>
      </c>
      <c r="B126" s="195">
        <v>2094</v>
      </c>
      <c r="C126" s="195">
        <v>2095</v>
      </c>
      <c r="D126" s="195">
        <v>2096</v>
      </c>
      <c r="E126" s="195">
        <v>2097</v>
      </c>
    </row>
    <row r="128" spans="1:9" x14ac:dyDescent="0.25">
      <c r="A128" s="241" t="s">
        <v>487</v>
      </c>
      <c r="B128" s="242" t="s">
        <v>488</v>
      </c>
      <c r="C128" s="242"/>
    </row>
    <row r="129" spans="1:3" ht="38.25" x14ac:dyDescent="0.25">
      <c r="A129" s="241"/>
      <c r="B129" s="196" t="s">
        <v>495</v>
      </c>
      <c r="C129" s="196" t="s">
        <v>496</v>
      </c>
    </row>
    <row r="130" spans="1:3" x14ac:dyDescent="0.25">
      <c r="A130" s="188">
        <v>48</v>
      </c>
      <c r="B130" s="152"/>
      <c r="C130" s="189">
        <v>0.2</v>
      </c>
    </row>
    <row r="131" spans="1:3" x14ac:dyDescent="0.25">
      <c r="A131" s="190">
        <v>49</v>
      </c>
      <c r="B131" s="155"/>
      <c r="C131" s="191">
        <v>0.2</v>
      </c>
    </row>
    <row r="132" spans="1:3" x14ac:dyDescent="0.25">
      <c r="A132" s="190">
        <v>50</v>
      </c>
      <c r="B132" s="155"/>
      <c r="C132" s="191">
        <v>0.2</v>
      </c>
    </row>
    <row r="133" spans="1:3" x14ac:dyDescent="0.25">
      <c r="A133" s="190">
        <v>51</v>
      </c>
      <c r="B133" s="155"/>
      <c r="C133" s="191">
        <v>0.2</v>
      </c>
    </row>
    <row r="134" spans="1:3" x14ac:dyDescent="0.25">
      <c r="A134" s="190">
        <v>52</v>
      </c>
      <c r="B134" s="191">
        <v>0.3</v>
      </c>
      <c r="C134" s="191">
        <v>0.2</v>
      </c>
    </row>
    <row r="135" spans="1:3" x14ac:dyDescent="0.25">
      <c r="A135" s="190">
        <v>53</v>
      </c>
      <c r="B135" s="191">
        <v>0.3</v>
      </c>
      <c r="C135" s="191">
        <v>0.2</v>
      </c>
    </row>
    <row r="136" spans="1:3" x14ac:dyDescent="0.25">
      <c r="A136" s="190">
        <v>54</v>
      </c>
      <c r="B136" s="191">
        <v>0.25</v>
      </c>
      <c r="C136" s="191">
        <v>0.2</v>
      </c>
    </row>
    <row r="137" spans="1:3" x14ac:dyDescent="0.25">
      <c r="A137" s="190">
        <v>55</v>
      </c>
      <c r="B137" s="191">
        <v>0.25</v>
      </c>
      <c r="C137" s="191">
        <v>0.2</v>
      </c>
    </row>
    <row r="138" spans="1:3" x14ac:dyDescent="0.25">
      <c r="A138" s="190">
        <v>56</v>
      </c>
      <c r="B138" s="191">
        <v>0.25</v>
      </c>
      <c r="C138" s="191">
        <v>0.23</v>
      </c>
    </row>
    <row r="139" spans="1:3" x14ac:dyDescent="0.25">
      <c r="A139" s="190">
        <v>57</v>
      </c>
      <c r="B139" s="191">
        <v>0.25</v>
      </c>
      <c r="C139" s="191">
        <v>0.23</v>
      </c>
    </row>
    <row r="140" spans="1:3" x14ac:dyDescent="0.25">
      <c r="A140" s="190">
        <v>58</v>
      </c>
      <c r="B140" s="191">
        <v>0.2</v>
      </c>
      <c r="C140" s="191">
        <v>0.25</v>
      </c>
    </row>
    <row r="141" spans="1:3" x14ac:dyDescent="0.25">
      <c r="A141" s="190">
        <v>59</v>
      </c>
      <c r="B141" s="191">
        <v>0.2</v>
      </c>
      <c r="C141" s="191">
        <v>0.25</v>
      </c>
    </row>
    <row r="142" spans="1:3" x14ac:dyDescent="0.25">
      <c r="A142" s="190">
        <v>60</v>
      </c>
      <c r="B142" s="191">
        <v>0.35</v>
      </c>
      <c r="C142" s="191">
        <v>0.3</v>
      </c>
    </row>
    <row r="143" spans="1:3" x14ac:dyDescent="0.25">
      <c r="A143" s="190">
        <v>61</v>
      </c>
      <c r="B143" s="191">
        <v>0.35</v>
      </c>
      <c r="C143" s="191">
        <v>0.25</v>
      </c>
    </row>
    <row r="144" spans="1:3" x14ac:dyDescent="0.25">
      <c r="A144" s="190">
        <v>62</v>
      </c>
      <c r="B144" s="191">
        <v>0.35</v>
      </c>
      <c r="C144" s="191">
        <v>0.25</v>
      </c>
    </row>
    <row r="145" spans="1:8" x14ac:dyDescent="0.25">
      <c r="A145" s="190">
        <v>63</v>
      </c>
      <c r="B145" s="191">
        <v>0.35</v>
      </c>
      <c r="C145" s="191">
        <v>0.25</v>
      </c>
    </row>
    <row r="146" spans="1:8" x14ac:dyDescent="0.25">
      <c r="A146" s="190">
        <v>64</v>
      </c>
      <c r="B146" s="191">
        <v>0.35</v>
      </c>
      <c r="C146" s="191">
        <v>0.25</v>
      </c>
    </row>
    <row r="147" spans="1:8" x14ac:dyDescent="0.25">
      <c r="A147" s="190">
        <v>65</v>
      </c>
      <c r="B147" s="191">
        <v>0.35</v>
      </c>
      <c r="C147" s="191">
        <v>0.25</v>
      </c>
    </row>
    <row r="148" spans="1:8" x14ac:dyDescent="0.25">
      <c r="A148" s="190">
        <v>66</v>
      </c>
      <c r="B148" s="191">
        <v>0.35</v>
      </c>
      <c r="C148" s="191">
        <v>0.25</v>
      </c>
    </row>
    <row r="149" spans="1:8" x14ac:dyDescent="0.25">
      <c r="A149" s="190">
        <v>67</v>
      </c>
      <c r="B149" s="191">
        <v>0.35</v>
      </c>
      <c r="C149" s="191">
        <v>0.25</v>
      </c>
    </row>
    <row r="150" spans="1:8" x14ac:dyDescent="0.25">
      <c r="A150" s="190">
        <v>68</v>
      </c>
      <c r="B150" s="191">
        <v>0.35</v>
      </c>
      <c r="C150" s="191">
        <v>0.25</v>
      </c>
    </row>
    <row r="151" spans="1:8" x14ac:dyDescent="0.25">
      <c r="A151" s="190">
        <v>69</v>
      </c>
      <c r="B151" s="191">
        <v>0.35</v>
      </c>
      <c r="C151" s="191">
        <v>0.25</v>
      </c>
    </row>
    <row r="152" spans="1:8" x14ac:dyDescent="0.25">
      <c r="A152" s="192" t="s">
        <v>497</v>
      </c>
      <c r="B152" s="193">
        <v>1</v>
      </c>
      <c r="C152" s="193">
        <v>1</v>
      </c>
    </row>
    <row r="153" spans="1:8" x14ac:dyDescent="0.25">
      <c r="A153" s="194" t="s">
        <v>494</v>
      </c>
      <c r="B153" s="197">
        <v>1334</v>
      </c>
      <c r="C153" s="197">
        <v>2084</v>
      </c>
    </row>
    <row r="157" spans="1:8" x14ac:dyDescent="0.25">
      <c r="B157" s="241" t="s">
        <v>498</v>
      </c>
      <c r="C157" s="242" t="s">
        <v>488</v>
      </c>
      <c r="D157" s="242"/>
      <c r="E157" s="242"/>
      <c r="F157" s="242"/>
    </row>
    <row r="158" spans="1:8" x14ac:dyDescent="0.25">
      <c r="B158" s="241"/>
      <c r="C158" s="242" t="s">
        <v>489</v>
      </c>
      <c r="D158" s="242"/>
      <c r="E158" s="242" t="s">
        <v>490</v>
      </c>
      <c r="F158" s="242"/>
      <c r="H158" t="s">
        <v>563</v>
      </c>
    </row>
    <row r="159" spans="1:8" x14ac:dyDescent="0.25">
      <c r="B159" s="241"/>
      <c r="C159" s="187" t="s">
        <v>491</v>
      </c>
      <c r="D159" s="187" t="s">
        <v>492</v>
      </c>
      <c r="E159" s="187" t="s">
        <v>491</v>
      </c>
      <c r="F159" s="187" t="s">
        <v>492</v>
      </c>
    </row>
    <row r="160" spans="1:8" x14ac:dyDescent="0.25">
      <c r="B160" s="198">
        <v>30</v>
      </c>
      <c r="C160" s="189">
        <v>0.37</v>
      </c>
      <c r="D160" s="189">
        <v>0.4</v>
      </c>
      <c r="E160" s="189">
        <v>0.35</v>
      </c>
      <c r="F160" s="189">
        <v>0.35</v>
      </c>
      <c r="H160" s="7">
        <f>+$I$103*D160+(1-$I$103)*C160</f>
        <v>0.38650000000000001</v>
      </c>
    </row>
    <row r="161" spans="2:8" x14ac:dyDescent="0.25">
      <c r="B161" s="199">
        <v>31</v>
      </c>
      <c r="C161" s="191">
        <v>0.28000000000000003</v>
      </c>
      <c r="D161" s="191">
        <v>0.33</v>
      </c>
      <c r="E161" s="191">
        <v>0.26</v>
      </c>
      <c r="F161" s="191">
        <v>0.3</v>
      </c>
      <c r="H161" s="7">
        <f>+$I$103*D161+(1-$I$103)*C161</f>
        <v>0.3075</v>
      </c>
    </row>
    <row r="162" spans="2:8" x14ac:dyDescent="0.25">
      <c r="B162" s="200" t="s">
        <v>499</v>
      </c>
      <c r="C162" s="191">
        <v>0.24</v>
      </c>
      <c r="D162" s="191">
        <v>0.26</v>
      </c>
      <c r="E162" s="191">
        <v>0.23</v>
      </c>
      <c r="F162" s="191">
        <v>0.24</v>
      </c>
      <c r="H162" s="7">
        <f t="shared" ref="H162:H173" si="1">+$I$103*D162+(1-$I$103)*C162</f>
        <v>0.251</v>
      </c>
    </row>
    <row r="163" spans="2:8" x14ac:dyDescent="0.25">
      <c r="B163" s="199">
        <v>40</v>
      </c>
      <c r="C163" s="191">
        <v>0.35</v>
      </c>
      <c r="D163" s="191">
        <v>0.33</v>
      </c>
      <c r="E163" s="191">
        <v>0.32</v>
      </c>
      <c r="F163" s="191">
        <v>0.24</v>
      </c>
      <c r="H163" s="7">
        <f t="shared" si="1"/>
        <v>0.33899999999999997</v>
      </c>
    </row>
    <row r="164" spans="2:8" x14ac:dyDescent="0.25">
      <c r="B164" s="199">
        <v>41</v>
      </c>
      <c r="C164" s="191">
        <v>0.35</v>
      </c>
      <c r="D164" s="191">
        <v>0.33</v>
      </c>
      <c r="E164" s="191">
        <v>0.32</v>
      </c>
      <c r="F164" s="191">
        <v>0.24</v>
      </c>
      <c r="H164" s="7">
        <f t="shared" si="1"/>
        <v>0.33899999999999997</v>
      </c>
    </row>
    <row r="165" spans="2:8" x14ac:dyDescent="0.25">
      <c r="B165" s="199">
        <v>42</v>
      </c>
      <c r="C165" s="191">
        <v>0.35</v>
      </c>
      <c r="D165" s="191">
        <v>0.33</v>
      </c>
      <c r="E165" s="191">
        <v>0.32</v>
      </c>
      <c r="F165" s="191">
        <v>0.24</v>
      </c>
      <c r="H165" s="7">
        <f t="shared" si="1"/>
        <v>0.33899999999999997</v>
      </c>
    </row>
    <row r="166" spans="2:8" x14ac:dyDescent="0.25">
      <c r="B166" s="199">
        <v>43</v>
      </c>
      <c r="C166" s="191">
        <v>0.35</v>
      </c>
      <c r="D166" s="191">
        <v>0.33</v>
      </c>
      <c r="E166" s="191">
        <v>0.32</v>
      </c>
      <c r="F166" s="191">
        <v>0.2</v>
      </c>
      <c r="H166" s="7">
        <f t="shared" si="1"/>
        <v>0.33899999999999997</v>
      </c>
    </row>
    <row r="167" spans="2:8" x14ac:dyDescent="0.25">
      <c r="B167" s="199">
        <v>44</v>
      </c>
      <c r="C167" s="191">
        <v>0.35</v>
      </c>
      <c r="D167" s="191">
        <v>0.33</v>
      </c>
      <c r="E167" s="191">
        <v>0.32</v>
      </c>
      <c r="F167" s="191">
        <v>0.2</v>
      </c>
      <c r="H167" s="7">
        <f t="shared" si="1"/>
        <v>0.33899999999999997</v>
      </c>
    </row>
    <row r="168" spans="2:8" x14ac:dyDescent="0.25">
      <c r="B168" s="199">
        <v>45</v>
      </c>
      <c r="C168" s="191">
        <v>0.25</v>
      </c>
      <c r="D168" s="191">
        <v>0.25</v>
      </c>
      <c r="E168" s="191">
        <v>0.32</v>
      </c>
      <c r="F168" s="191">
        <v>0.2</v>
      </c>
      <c r="H168" s="7">
        <f t="shared" si="1"/>
        <v>0.25</v>
      </c>
    </row>
    <row r="169" spans="2:8" x14ac:dyDescent="0.25">
      <c r="B169" s="199">
        <v>46</v>
      </c>
      <c r="C169" s="191">
        <v>0.25</v>
      </c>
      <c r="D169" s="191">
        <v>0.25</v>
      </c>
      <c r="E169" s="191">
        <v>0.25</v>
      </c>
      <c r="F169" s="191">
        <v>0.2</v>
      </c>
      <c r="H169" s="7">
        <f t="shared" si="1"/>
        <v>0.25</v>
      </c>
    </row>
    <row r="170" spans="2:8" x14ac:dyDescent="0.25">
      <c r="B170" s="199">
        <v>47</v>
      </c>
      <c r="C170" s="191">
        <v>0.25</v>
      </c>
      <c r="D170" s="191">
        <v>0.25</v>
      </c>
      <c r="E170" s="191">
        <v>0.25</v>
      </c>
      <c r="F170" s="191">
        <v>0.2</v>
      </c>
      <c r="H170" s="7">
        <f t="shared" si="1"/>
        <v>0.25</v>
      </c>
    </row>
    <row r="171" spans="2:8" x14ac:dyDescent="0.25">
      <c r="B171" s="199">
        <v>48</v>
      </c>
      <c r="C171" s="191">
        <v>0.25</v>
      </c>
      <c r="D171" s="191">
        <v>0.25</v>
      </c>
      <c r="E171" s="191">
        <v>0.25</v>
      </c>
      <c r="F171" s="191">
        <v>0.2</v>
      </c>
      <c r="H171" s="7">
        <f t="shared" si="1"/>
        <v>0.25</v>
      </c>
    </row>
    <row r="172" spans="2:8" x14ac:dyDescent="0.25">
      <c r="B172" s="199">
        <v>49</v>
      </c>
      <c r="C172" s="191">
        <v>0.25</v>
      </c>
      <c r="D172" s="191">
        <v>0.25</v>
      </c>
      <c r="E172" s="191">
        <v>0.25</v>
      </c>
      <c r="F172" s="191">
        <v>0.2</v>
      </c>
      <c r="H172" s="7">
        <f t="shared" si="1"/>
        <v>0.25</v>
      </c>
    </row>
    <row r="173" spans="2:8" x14ac:dyDescent="0.25">
      <c r="B173" s="192" t="s">
        <v>500</v>
      </c>
      <c r="C173" s="193">
        <v>1</v>
      </c>
      <c r="D173" s="193">
        <v>1</v>
      </c>
      <c r="E173" s="193">
        <v>1</v>
      </c>
      <c r="F173" s="193">
        <v>1</v>
      </c>
      <c r="H173" s="7">
        <f t="shared" si="1"/>
        <v>1</v>
      </c>
    </row>
    <row r="174" spans="2:8" x14ac:dyDescent="0.25">
      <c r="B174" s="201" t="s">
        <v>494</v>
      </c>
      <c r="C174" s="195">
        <v>2091</v>
      </c>
      <c r="D174" s="195">
        <v>2093</v>
      </c>
      <c r="E174" s="195">
        <v>2098</v>
      </c>
      <c r="F174" s="195">
        <v>2099</v>
      </c>
    </row>
    <row r="178" spans="1:7" x14ac:dyDescent="0.25">
      <c r="B178" s="202" t="s">
        <v>501</v>
      </c>
    </row>
    <row r="182" spans="1:7" ht="20.25" x14ac:dyDescent="0.25">
      <c r="A182" s="147" t="s">
        <v>502</v>
      </c>
    </row>
    <row r="185" spans="1:7" x14ac:dyDescent="0.25">
      <c r="B185" s="152"/>
      <c r="C185" s="243" t="s">
        <v>503</v>
      </c>
      <c r="D185" s="243"/>
      <c r="E185" s="243"/>
      <c r="F185" s="243"/>
      <c r="G185" s="243"/>
    </row>
    <row r="186" spans="1:7" ht="27" x14ac:dyDescent="0.25">
      <c r="B186" s="155"/>
      <c r="C186" s="243" t="s">
        <v>504</v>
      </c>
      <c r="D186" s="243"/>
      <c r="E186" s="244" t="s">
        <v>505</v>
      </c>
      <c r="F186" s="244"/>
      <c r="G186" s="203" t="s">
        <v>506</v>
      </c>
    </row>
    <row r="187" spans="1:7" ht="27" x14ac:dyDescent="0.25">
      <c r="B187" s="204" t="s">
        <v>507</v>
      </c>
      <c r="C187" s="205" t="s">
        <v>508</v>
      </c>
      <c r="D187" s="206" t="s">
        <v>509</v>
      </c>
      <c r="E187" s="205" t="s">
        <v>508</v>
      </c>
      <c r="F187" s="206" t="s">
        <v>509</v>
      </c>
      <c r="G187" s="207" t="s">
        <v>510</v>
      </c>
    </row>
    <row r="188" spans="1:7" x14ac:dyDescent="0.25">
      <c r="B188" s="208">
        <v>48</v>
      </c>
      <c r="C188" s="152"/>
      <c r="D188" s="152"/>
      <c r="E188" s="152"/>
      <c r="F188" s="152"/>
      <c r="G188" s="209">
        <v>0.08</v>
      </c>
    </row>
    <row r="189" spans="1:7" x14ac:dyDescent="0.25">
      <c r="B189" s="210">
        <v>49</v>
      </c>
      <c r="C189" s="155"/>
      <c r="D189" s="155"/>
      <c r="E189" s="155"/>
      <c r="F189" s="155"/>
      <c r="G189" s="211">
        <v>0.08</v>
      </c>
    </row>
    <row r="190" spans="1:7" x14ac:dyDescent="0.25">
      <c r="B190" s="210">
        <v>50</v>
      </c>
      <c r="C190" s="155"/>
      <c r="D190" s="155"/>
      <c r="E190" s="155"/>
      <c r="F190" s="155"/>
      <c r="G190" s="211">
        <v>0.08</v>
      </c>
    </row>
    <row r="191" spans="1:7" x14ac:dyDescent="0.25">
      <c r="B191" s="210">
        <v>51</v>
      </c>
      <c r="C191" s="155"/>
      <c r="D191" s="155"/>
      <c r="E191" s="155"/>
      <c r="F191" s="155"/>
      <c r="G191" s="211">
        <v>0.08</v>
      </c>
    </row>
    <row r="192" spans="1:7" x14ac:dyDescent="0.25">
      <c r="B192" s="210">
        <v>52</v>
      </c>
      <c r="C192" s="155"/>
      <c r="D192" s="155"/>
      <c r="E192" s="155"/>
      <c r="F192" s="155"/>
      <c r="G192" s="155"/>
    </row>
    <row r="193" spans="2:8" x14ac:dyDescent="0.25">
      <c r="B193" s="210">
        <v>53</v>
      </c>
      <c r="C193" s="155"/>
      <c r="D193" s="155"/>
      <c r="E193" s="155"/>
      <c r="F193" s="155"/>
      <c r="G193" s="155"/>
      <c r="H193" t="s">
        <v>563</v>
      </c>
    </row>
    <row r="194" spans="2:8" x14ac:dyDescent="0.25">
      <c r="B194" s="210">
        <v>54</v>
      </c>
      <c r="C194" s="155"/>
      <c r="D194" s="155"/>
      <c r="E194" s="155"/>
      <c r="F194" s="155"/>
      <c r="G194" s="155"/>
    </row>
    <row r="195" spans="2:8" x14ac:dyDescent="0.25">
      <c r="B195" s="210">
        <v>55</v>
      </c>
      <c r="C195" s="212">
        <v>0.1</v>
      </c>
      <c r="D195" s="213">
        <v>0.1</v>
      </c>
      <c r="E195" s="212">
        <v>0.09</v>
      </c>
      <c r="F195" s="213">
        <v>0.11</v>
      </c>
      <c r="G195" s="155"/>
      <c r="H195" s="7">
        <f>+$I$103*D195+(1-$I$103)*C195</f>
        <v>0.1</v>
      </c>
    </row>
    <row r="196" spans="2:8" x14ac:dyDescent="0.25">
      <c r="B196" s="210">
        <v>56</v>
      </c>
      <c r="C196" s="212">
        <v>0.1</v>
      </c>
      <c r="D196" s="213">
        <v>0.1</v>
      </c>
      <c r="E196" s="212">
        <v>0.09</v>
      </c>
      <c r="F196" s="213">
        <v>0.11</v>
      </c>
      <c r="G196" s="155"/>
      <c r="H196" s="7">
        <f t="shared" ref="H196:H204" si="2">+$I$103*D196+(1-$I$103)*C196</f>
        <v>0.1</v>
      </c>
    </row>
    <row r="197" spans="2:8" x14ac:dyDescent="0.25">
      <c r="B197" s="210">
        <v>57</v>
      </c>
      <c r="C197" s="212">
        <v>0.1</v>
      </c>
      <c r="D197" s="213">
        <v>0.1</v>
      </c>
      <c r="E197" s="212">
        <v>0.09</v>
      </c>
      <c r="F197" s="213">
        <v>0.11</v>
      </c>
      <c r="G197" s="155"/>
      <c r="H197" s="7">
        <f t="shared" si="2"/>
        <v>0.1</v>
      </c>
    </row>
    <row r="198" spans="2:8" x14ac:dyDescent="0.25">
      <c r="B198" s="210">
        <v>58</v>
      </c>
      <c r="C198" s="212">
        <v>0.1</v>
      </c>
      <c r="D198" s="213">
        <v>0.1</v>
      </c>
      <c r="E198" s="212">
        <v>0.09</v>
      </c>
      <c r="F198" s="213">
        <v>0.11</v>
      </c>
      <c r="G198" s="155"/>
      <c r="H198" s="7">
        <f t="shared" si="2"/>
        <v>0.1</v>
      </c>
    </row>
    <row r="199" spans="2:8" x14ac:dyDescent="0.25">
      <c r="B199" s="210">
        <v>59</v>
      </c>
      <c r="C199" s="212">
        <v>0.1</v>
      </c>
      <c r="D199" s="213">
        <v>0.11</v>
      </c>
      <c r="E199" s="212">
        <v>0.09</v>
      </c>
      <c r="F199" s="213">
        <v>0.11</v>
      </c>
      <c r="G199" s="155"/>
      <c r="H199" s="7">
        <f t="shared" si="2"/>
        <v>0.10550000000000001</v>
      </c>
    </row>
    <row r="200" spans="2:8" x14ac:dyDescent="0.25">
      <c r="B200" s="210">
        <v>60</v>
      </c>
      <c r="C200" s="212">
        <v>0.1</v>
      </c>
      <c r="D200" s="213">
        <v>0.12</v>
      </c>
      <c r="E200" s="212">
        <v>0.09</v>
      </c>
      <c r="F200" s="213">
        <v>0.11</v>
      </c>
      <c r="G200" s="155"/>
      <c r="H200" s="7">
        <f t="shared" si="2"/>
        <v>0.111</v>
      </c>
    </row>
    <row r="201" spans="2:8" x14ac:dyDescent="0.25">
      <c r="B201" s="210">
        <v>61</v>
      </c>
      <c r="C201" s="212">
        <v>0.1</v>
      </c>
      <c r="D201" s="213">
        <v>0.13</v>
      </c>
      <c r="E201" s="212">
        <v>0.09</v>
      </c>
      <c r="F201" s="213">
        <v>0.12</v>
      </c>
      <c r="G201" s="155"/>
      <c r="H201" s="7">
        <f t="shared" si="2"/>
        <v>0.11650000000000001</v>
      </c>
    </row>
    <row r="202" spans="2:8" x14ac:dyDescent="0.25">
      <c r="B202" s="210">
        <v>62</v>
      </c>
      <c r="C202" s="212">
        <v>0.15</v>
      </c>
      <c r="D202" s="213">
        <v>0.15</v>
      </c>
      <c r="E202" s="212">
        <v>0.13</v>
      </c>
      <c r="F202" s="213">
        <v>0.13</v>
      </c>
      <c r="G202" s="155"/>
      <c r="H202" s="7">
        <f t="shared" si="2"/>
        <v>0.15</v>
      </c>
    </row>
    <row r="203" spans="2:8" x14ac:dyDescent="0.25">
      <c r="B203" s="210">
        <v>63</v>
      </c>
      <c r="C203" s="212">
        <v>0.15</v>
      </c>
      <c r="D203" s="213">
        <v>0.15</v>
      </c>
      <c r="E203" s="212">
        <v>0.14000000000000001</v>
      </c>
      <c r="F203" s="213">
        <v>0.14000000000000001</v>
      </c>
      <c r="G203" s="155"/>
      <c r="H203" s="7">
        <f t="shared" si="2"/>
        <v>0.15</v>
      </c>
    </row>
    <row r="204" spans="2:8" x14ac:dyDescent="0.25">
      <c r="B204" s="214">
        <v>64</v>
      </c>
      <c r="C204" s="215">
        <v>0.15</v>
      </c>
      <c r="D204" s="216">
        <v>0.15</v>
      </c>
      <c r="E204" s="215">
        <v>0.12</v>
      </c>
      <c r="F204" s="216">
        <v>0.15</v>
      </c>
      <c r="G204" s="179"/>
      <c r="H204" s="7">
        <f t="shared" si="2"/>
        <v>0.15</v>
      </c>
    </row>
    <row r="205" spans="2:8" x14ac:dyDescent="0.25">
      <c r="B205" s="217" t="s">
        <v>511</v>
      </c>
      <c r="C205" s="218">
        <v>2085</v>
      </c>
      <c r="D205" s="219">
        <v>2086</v>
      </c>
      <c r="E205" s="218">
        <v>2087</v>
      </c>
      <c r="F205" s="219">
        <v>2088</v>
      </c>
      <c r="G205" s="219">
        <v>1496</v>
      </c>
    </row>
  </sheetData>
  <mergeCells count="13">
    <mergeCell ref="C186:D186"/>
    <mergeCell ref="E186:F186"/>
    <mergeCell ref="A102:A104"/>
    <mergeCell ref="B102:E102"/>
    <mergeCell ref="B103:C103"/>
    <mergeCell ref="D103:E103"/>
    <mergeCell ref="A128:A129"/>
    <mergeCell ref="B128:C128"/>
    <mergeCell ref="B157:B159"/>
    <mergeCell ref="C157:F157"/>
    <mergeCell ref="C158:D158"/>
    <mergeCell ref="E158:F158"/>
    <mergeCell ref="C185:G185"/>
  </mergeCells>
  <hyperlinks>
    <hyperlink ref="A1" location="TOC!A1" display="TOC"/>
  </hyperlink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8"/>
  <sheetViews>
    <sheetView workbookViewId="0"/>
  </sheetViews>
  <sheetFormatPr defaultRowHeight="15" x14ac:dyDescent="0.25"/>
  <sheetData>
    <row r="1" spans="1:6" x14ac:dyDescent="0.25">
      <c r="A1" s="1" t="s">
        <v>0</v>
      </c>
    </row>
    <row r="2" spans="1:6" x14ac:dyDescent="0.25">
      <c r="A2" t="s">
        <v>57</v>
      </c>
      <c r="B2" t="s">
        <v>85</v>
      </c>
      <c r="C2" t="s">
        <v>92</v>
      </c>
    </row>
    <row r="3" spans="1:6" x14ac:dyDescent="0.25">
      <c r="A3" t="s">
        <v>56</v>
      </c>
      <c r="B3" t="s">
        <v>465</v>
      </c>
      <c r="C3" t="s">
        <v>93</v>
      </c>
    </row>
    <row r="5" spans="1:6" x14ac:dyDescent="0.25">
      <c r="B5" s="5" t="s">
        <v>42</v>
      </c>
    </row>
    <row r="6" spans="1:6" x14ac:dyDescent="0.25">
      <c r="B6" s="14" t="s">
        <v>43</v>
      </c>
      <c r="C6" t="s">
        <v>44</v>
      </c>
    </row>
    <row r="7" spans="1:6" x14ac:dyDescent="0.25">
      <c r="B7" s="14">
        <v>0</v>
      </c>
      <c r="C7" s="7">
        <v>8.0500000000000002E-2</v>
      </c>
      <c r="F7" t="s">
        <v>464</v>
      </c>
    </row>
    <row r="8" spans="1:6" x14ac:dyDescent="0.25">
      <c r="B8" s="14">
        <v>1</v>
      </c>
      <c r="C8" s="7">
        <v>8.0500000000000002E-2</v>
      </c>
    </row>
    <row r="9" spans="1:6" x14ac:dyDescent="0.25">
      <c r="B9" s="14">
        <v>2</v>
      </c>
      <c r="C9" s="7">
        <v>8.0500000000000002E-2</v>
      </c>
    </row>
    <row r="10" spans="1:6" x14ac:dyDescent="0.25">
      <c r="B10" s="14">
        <v>3</v>
      </c>
      <c r="C10" s="7">
        <v>8.0500000000000002E-2</v>
      </c>
    </row>
    <row r="11" spans="1:6" x14ac:dyDescent="0.25">
      <c r="B11" s="14">
        <v>4</v>
      </c>
      <c r="C11" s="7">
        <v>8.0500000000000002E-2</v>
      </c>
    </row>
    <row r="12" spans="1:6" x14ac:dyDescent="0.25">
      <c r="B12" s="14">
        <v>5</v>
      </c>
      <c r="C12" s="7">
        <v>8.0500000000000002E-2</v>
      </c>
    </row>
    <row r="13" spans="1:6" x14ac:dyDescent="0.25">
      <c r="B13" s="14">
        <v>10</v>
      </c>
      <c r="C13" s="7">
        <v>6.7500000000000004E-2</v>
      </c>
    </row>
    <row r="14" spans="1:6" x14ac:dyDescent="0.25">
      <c r="B14" s="14">
        <v>15</v>
      </c>
      <c r="C14" s="7">
        <v>5.9499999999999997E-2</v>
      </c>
    </row>
    <row r="15" spans="1:6" x14ac:dyDescent="0.25">
      <c r="B15" s="14">
        <v>20</v>
      </c>
      <c r="C15" s="7">
        <v>5.5500000000000001E-2</v>
      </c>
    </row>
    <row r="16" spans="1:6" x14ac:dyDescent="0.25">
      <c r="B16" s="14">
        <v>25</v>
      </c>
      <c r="C16" s="7">
        <v>5.1499999999999997E-2</v>
      </c>
    </row>
    <row r="17" spans="2:7" x14ac:dyDescent="0.25">
      <c r="B17" s="14">
        <v>30</v>
      </c>
      <c r="C17" s="7">
        <v>4.9500000000000002E-2</v>
      </c>
    </row>
    <row r="18" spans="2:7" x14ac:dyDescent="0.25">
      <c r="B18" s="14">
        <v>35</v>
      </c>
      <c r="C18" s="7">
        <v>4.65E-2</v>
      </c>
    </row>
    <row r="19" spans="2:7" x14ac:dyDescent="0.25">
      <c r="B19" s="14">
        <v>40</v>
      </c>
      <c r="C19" s="7">
        <v>4.4499999999999998E-2</v>
      </c>
    </row>
    <row r="20" spans="2:7" x14ac:dyDescent="0.25">
      <c r="B20" s="15"/>
    </row>
    <row r="21" spans="2:7" x14ac:dyDescent="0.25">
      <c r="B21" s="15"/>
    </row>
    <row r="22" spans="2:7" x14ac:dyDescent="0.25">
      <c r="B22" s="15"/>
    </row>
    <row r="23" spans="2:7" x14ac:dyDescent="0.25">
      <c r="B23" s="15"/>
    </row>
    <row r="28" spans="2:7" x14ac:dyDescent="0.25">
      <c r="C28" t="s">
        <v>126</v>
      </c>
      <c r="D28" t="s">
        <v>462</v>
      </c>
      <c r="E28" t="s">
        <v>463</v>
      </c>
      <c r="F28" t="s">
        <v>10</v>
      </c>
      <c r="G28" t="s">
        <v>43</v>
      </c>
    </row>
    <row r="29" spans="2:7" x14ac:dyDescent="0.25">
      <c r="C29">
        <v>25</v>
      </c>
      <c r="D29" s="7">
        <v>4.2999999999999997E-2</v>
      </c>
      <c r="E29" s="7">
        <v>3.7499999999999999E-2</v>
      </c>
      <c r="F29" s="7">
        <v>8.0500000000000002E-2</v>
      </c>
      <c r="G29" s="4">
        <v>5</v>
      </c>
    </row>
    <row r="30" spans="2:7" x14ac:dyDescent="0.25">
      <c r="C30">
        <v>30</v>
      </c>
      <c r="D30" s="7">
        <v>0.03</v>
      </c>
      <c r="E30" s="7">
        <v>3.7499999999999999E-2</v>
      </c>
      <c r="F30" s="7">
        <v>6.7500000000000004E-2</v>
      </c>
      <c r="G30" s="4">
        <v>10</v>
      </c>
    </row>
    <row r="31" spans="2:7" x14ac:dyDescent="0.25">
      <c r="C31">
        <v>35</v>
      </c>
      <c r="D31" s="7">
        <v>2.1999999999999999E-2</v>
      </c>
      <c r="E31" s="7">
        <v>3.7499999999999999E-2</v>
      </c>
      <c r="F31" s="7">
        <v>5.9499999999999997E-2</v>
      </c>
      <c r="G31" s="4">
        <v>15</v>
      </c>
    </row>
    <row r="32" spans="2:7" x14ac:dyDescent="0.25">
      <c r="C32">
        <v>40</v>
      </c>
      <c r="D32" s="7">
        <v>1.7999999999999999E-2</v>
      </c>
      <c r="E32" s="7">
        <v>3.7499999999999999E-2</v>
      </c>
      <c r="F32" s="7">
        <v>5.5500000000000001E-2</v>
      </c>
      <c r="G32" s="4">
        <v>20</v>
      </c>
    </row>
    <row r="33" spans="3:7" x14ac:dyDescent="0.25">
      <c r="C33">
        <v>45</v>
      </c>
      <c r="D33" s="7">
        <v>1.4E-2</v>
      </c>
      <c r="E33" s="7">
        <v>3.7499999999999999E-2</v>
      </c>
      <c r="F33" s="7">
        <v>5.1499999999999997E-2</v>
      </c>
      <c r="G33" s="4">
        <v>25</v>
      </c>
    </row>
    <row r="34" spans="3:7" x14ac:dyDescent="0.25">
      <c r="C34">
        <v>50</v>
      </c>
      <c r="D34" s="7">
        <v>1.2E-2</v>
      </c>
      <c r="E34" s="7">
        <v>3.7499999999999999E-2</v>
      </c>
      <c r="F34" s="7">
        <v>4.9500000000000002E-2</v>
      </c>
      <c r="G34" s="4">
        <v>30</v>
      </c>
    </row>
    <row r="35" spans="3:7" x14ac:dyDescent="0.25">
      <c r="C35">
        <v>55</v>
      </c>
      <c r="D35" s="7">
        <v>8.9999999999999993E-3</v>
      </c>
      <c r="E35" s="7">
        <v>3.7499999999999999E-2</v>
      </c>
      <c r="F35" s="7">
        <v>4.65E-2</v>
      </c>
      <c r="G35" s="4">
        <v>35</v>
      </c>
    </row>
    <row r="36" spans="3:7" x14ac:dyDescent="0.25">
      <c r="C36">
        <v>60</v>
      </c>
      <c r="D36" s="7">
        <v>7.0000000000000001E-3</v>
      </c>
      <c r="E36" s="7">
        <v>3.7499999999999999E-2</v>
      </c>
      <c r="F36" s="7">
        <v>4.4499999999999998E-2</v>
      </c>
      <c r="G36" s="4">
        <v>40</v>
      </c>
    </row>
    <row r="37" spans="3:7" x14ac:dyDescent="0.25">
      <c r="G37" s="183"/>
    </row>
    <row r="38" spans="3:7" x14ac:dyDescent="0.25">
      <c r="G38" s="18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62"/>
  <sheetViews>
    <sheetView workbookViewId="0">
      <selection activeCell="G35" sqref="G35"/>
    </sheetView>
  </sheetViews>
  <sheetFormatPr defaultRowHeight="15" x14ac:dyDescent="0.25"/>
  <sheetData>
    <row r="1" spans="1:16" x14ac:dyDescent="0.25">
      <c r="A1" s="1" t="s">
        <v>0</v>
      </c>
      <c r="E1" t="s">
        <v>100</v>
      </c>
    </row>
    <row r="2" spans="1:16" x14ac:dyDescent="0.25">
      <c r="A2" t="s">
        <v>57</v>
      </c>
      <c r="B2" t="s">
        <v>91</v>
      </c>
      <c r="C2" t="s">
        <v>92</v>
      </c>
    </row>
    <row r="3" spans="1:16" x14ac:dyDescent="0.25">
      <c r="A3" t="s">
        <v>56</v>
      </c>
      <c r="B3" t="s">
        <v>466</v>
      </c>
      <c r="C3" t="s">
        <v>93</v>
      </c>
    </row>
    <row r="5" spans="1:16" x14ac:dyDescent="0.25">
      <c r="A5" t="s">
        <v>43</v>
      </c>
      <c r="B5" t="s">
        <v>44</v>
      </c>
    </row>
    <row r="6" spans="1:16" x14ac:dyDescent="0.25">
      <c r="A6">
        <v>0</v>
      </c>
      <c r="B6" s="7">
        <f>+D31</f>
        <v>0.45</v>
      </c>
    </row>
    <row r="7" spans="1:16" x14ac:dyDescent="0.25">
      <c r="A7">
        <v>1</v>
      </c>
      <c r="B7" s="7">
        <f t="shared" ref="B7:B18" si="0">+D32</f>
        <v>0.3</v>
      </c>
    </row>
    <row r="8" spans="1:16" x14ac:dyDescent="0.25">
      <c r="A8">
        <v>2</v>
      </c>
      <c r="B8" s="7">
        <f t="shared" si="0"/>
        <v>0.17549999999999999</v>
      </c>
    </row>
    <row r="9" spans="1:16" x14ac:dyDescent="0.25">
      <c r="A9">
        <v>3</v>
      </c>
      <c r="B9" s="7">
        <f t="shared" si="0"/>
        <v>0.1255</v>
      </c>
      <c r="P9" t="s">
        <v>430</v>
      </c>
    </row>
    <row r="10" spans="1:16" x14ac:dyDescent="0.25">
      <c r="A10">
        <v>4</v>
      </c>
      <c r="B10" s="7">
        <f t="shared" si="0"/>
        <v>0.1</v>
      </c>
    </row>
    <row r="11" spans="1:16" x14ac:dyDescent="0.25">
      <c r="A11">
        <v>5</v>
      </c>
      <c r="B11" s="7">
        <f t="shared" si="0"/>
        <v>7.7939999999999995E-2</v>
      </c>
    </row>
    <row r="12" spans="1:16" x14ac:dyDescent="0.25">
      <c r="A12">
        <v>10</v>
      </c>
      <c r="B12" s="7">
        <f t="shared" si="0"/>
        <v>5.9850000000000007E-2</v>
      </c>
    </row>
    <row r="13" spans="1:16" x14ac:dyDescent="0.25">
      <c r="A13">
        <v>15</v>
      </c>
      <c r="B13" s="7">
        <f t="shared" si="0"/>
        <v>4.3700000000000003E-2</v>
      </c>
    </row>
    <row r="14" spans="1:16" x14ac:dyDescent="0.25">
      <c r="A14">
        <v>20</v>
      </c>
      <c r="B14" s="7">
        <f t="shared" si="0"/>
        <v>3.0949999999999998E-2</v>
      </c>
    </row>
    <row r="15" spans="1:16" x14ac:dyDescent="0.25">
      <c r="A15">
        <v>25</v>
      </c>
      <c r="B15" s="7">
        <f t="shared" si="0"/>
        <v>2.3379999999999998E-2</v>
      </c>
    </row>
    <row r="16" spans="1:16" x14ac:dyDescent="0.25">
      <c r="A16">
        <v>30</v>
      </c>
      <c r="B16" s="7">
        <f t="shared" si="0"/>
        <v>2.12E-2</v>
      </c>
    </row>
    <row r="17" spans="1:4" x14ac:dyDescent="0.25">
      <c r="A17">
        <v>35</v>
      </c>
      <c r="B17" s="7">
        <f t="shared" si="0"/>
        <v>2.12E-2</v>
      </c>
    </row>
    <row r="18" spans="1:4" x14ac:dyDescent="0.25">
      <c r="A18">
        <v>40</v>
      </c>
      <c r="B18" s="7">
        <f t="shared" si="0"/>
        <v>2.12E-2</v>
      </c>
    </row>
    <row r="19" spans="1:4" x14ac:dyDescent="0.25">
      <c r="B19" s="13"/>
    </row>
    <row r="20" spans="1:4" x14ac:dyDescent="0.25">
      <c r="B20" s="13"/>
    </row>
    <row r="21" spans="1:4" x14ac:dyDescent="0.25">
      <c r="B21" s="13"/>
    </row>
    <row r="22" spans="1:4" x14ac:dyDescent="0.25">
      <c r="B22" s="13"/>
    </row>
    <row r="23" spans="1:4" x14ac:dyDescent="0.25">
      <c r="B23" s="13"/>
    </row>
    <row r="24" spans="1:4" x14ac:dyDescent="0.25">
      <c r="B24" s="13"/>
    </row>
    <row r="25" spans="1:4" x14ac:dyDescent="0.25">
      <c r="B25" s="13"/>
    </row>
    <row r="26" spans="1:4" x14ac:dyDescent="0.25">
      <c r="B26" s="13"/>
    </row>
    <row r="28" spans="1:4" x14ac:dyDescent="0.25">
      <c r="A28" t="s">
        <v>89</v>
      </c>
    </row>
    <row r="29" spans="1:4" x14ac:dyDescent="0.25">
      <c r="A29" t="s">
        <v>102</v>
      </c>
      <c r="C29" s="12">
        <v>0.55000000000000004</v>
      </c>
    </row>
    <row r="30" spans="1:4" ht="30" x14ac:dyDescent="0.25">
      <c r="A30" s="10" t="s">
        <v>86</v>
      </c>
      <c r="B30" t="s">
        <v>87</v>
      </c>
      <c r="C30" t="s">
        <v>88</v>
      </c>
      <c r="D30" t="s">
        <v>90</v>
      </c>
    </row>
    <row r="31" spans="1:4" x14ac:dyDescent="0.25">
      <c r="A31">
        <v>0</v>
      </c>
      <c r="B31" s="7">
        <v>0.45</v>
      </c>
      <c r="C31" s="7">
        <v>0.45</v>
      </c>
      <c r="D31" s="7">
        <f>(+C31*$C$29+B31*(1-$C$29))</f>
        <v>0.45</v>
      </c>
    </row>
    <row r="32" spans="1:4" x14ac:dyDescent="0.25">
      <c r="A32">
        <v>1</v>
      </c>
      <c r="B32" s="7">
        <v>0.3</v>
      </c>
      <c r="C32" s="7">
        <v>0.3</v>
      </c>
      <c r="D32" s="7">
        <f t="shared" ref="D32:D43" si="1">(+C32*$C$29+B32*(1-$C$29))</f>
        <v>0.3</v>
      </c>
    </row>
    <row r="33" spans="1:4" x14ac:dyDescent="0.25">
      <c r="A33">
        <v>2</v>
      </c>
      <c r="B33" s="7">
        <v>0.17</v>
      </c>
      <c r="C33" s="7">
        <v>0.18</v>
      </c>
      <c r="D33" s="7">
        <f t="shared" si="1"/>
        <v>0.17549999999999999</v>
      </c>
    </row>
    <row r="34" spans="1:4" x14ac:dyDescent="0.25">
      <c r="A34">
        <v>3</v>
      </c>
      <c r="B34" s="7">
        <v>0.12</v>
      </c>
      <c r="C34" s="7">
        <v>0.13</v>
      </c>
      <c r="D34" s="7">
        <f t="shared" si="1"/>
        <v>0.1255</v>
      </c>
    </row>
    <row r="35" spans="1:4" x14ac:dyDescent="0.25">
      <c r="A35">
        <v>4</v>
      </c>
      <c r="B35" s="7">
        <v>0.1</v>
      </c>
      <c r="C35" s="7">
        <v>0.1</v>
      </c>
      <c r="D35" s="7">
        <f t="shared" si="1"/>
        <v>0.1</v>
      </c>
    </row>
    <row r="36" spans="1:4" x14ac:dyDescent="0.25">
      <c r="A36">
        <v>5</v>
      </c>
      <c r="B36" s="7">
        <v>7.1999999999999995E-2</v>
      </c>
      <c r="C36" s="7">
        <v>8.2799999999999999E-2</v>
      </c>
      <c r="D36" s="7">
        <f t="shared" si="1"/>
        <v>7.7939999999999995E-2</v>
      </c>
    </row>
    <row r="37" spans="1:4" x14ac:dyDescent="0.25">
      <c r="A37">
        <v>10</v>
      </c>
      <c r="B37" s="7">
        <v>5.16E-2</v>
      </c>
      <c r="C37" s="7">
        <v>6.6600000000000006E-2</v>
      </c>
      <c r="D37" s="7">
        <f t="shared" si="1"/>
        <v>5.9850000000000007E-2</v>
      </c>
    </row>
    <row r="38" spans="1:4" x14ac:dyDescent="0.25">
      <c r="A38">
        <v>15</v>
      </c>
      <c r="B38" s="7">
        <v>3.8199999999999998E-2</v>
      </c>
      <c r="C38" s="7">
        <v>4.82E-2</v>
      </c>
      <c r="D38" s="7">
        <f t="shared" si="1"/>
        <v>4.3700000000000003E-2</v>
      </c>
    </row>
    <row r="39" spans="1:4" x14ac:dyDescent="0.25">
      <c r="A39">
        <v>20</v>
      </c>
      <c r="B39" s="7">
        <v>2.8199999999999999E-2</v>
      </c>
      <c r="C39" s="7">
        <v>3.32E-2</v>
      </c>
      <c r="D39" s="7">
        <f t="shared" si="1"/>
        <v>3.0949999999999998E-2</v>
      </c>
    </row>
    <row r="40" spans="1:4" x14ac:dyDescent="0.25">
      <c r="A40">
        <v>25</v>
      </c>
      <c r="B40" s="7">
        <v>2.1399999999999999E-2</v>
      </c>
      <c r="C40" s="7">
        <v>2.5000000000000001E-2</v>
      </c>
      <c r="D40" s="7">
        <f t="shared" si="1"/>
        <v>2.3379999999999998E-2</v>
      </c>
    </row>
    <row r="41" spans="1:4" x14ac:dyDescent="0.25">
      <c r="A41">
        <v>30</v>
      </c>
      <c r="B41" s="7">
        <v>1.9E-2</v>
      </c>
      <c r="C41" s="7">
        <v>2.3E-2</v>
      </c>
      <c r="D41" s="7">
        <f t="shared" si="1"/>
        <v>2.12E-2</v>
      </c>
    </row>
    <row r="42" spans="1:4" x14ac:dyDescent="0.25">
      <c r="A42">
        <v>35</v>
      </c>
      <c r="B42" s="7">
        <v>1.9E-2</v>
      </c>
      <c r="C42" s="7">
        <v>2.3E-2</v>
      </c>
      <c r="D42" s="7">
        <f t="shared" si="1"/>
        <v>2.12E-2</v>
      </c>
    </row>
    <row r="43" spans="1:4" x14ac:dyDescent="0.25">
      <c r="A43">
        <v>40</v>
      </c>
      <c r="B43" s="7">
        <v>1.9E-2</v>
      </c>
      <c r="C43" s="7">
        <v>2.3E-2</v>
      </c>
      <c r="D43" s="7">
        <f t="shared" si="1"/>
        <v>2.12E-2</v>
      </c>
    </row>
    <row r="44" spans="1:4" x14ac:dyDescent="0.25">
      <c r="B44" s="11"/>
      <c r="C44" s="11"/>
      <c r="D44" s="7"/>
    </row>
    <row r="45" spans="1:4" x14ac:dyDescent="0.25">
      <c r="B45" s="11"/>
      <c r="C45" s="11"/>
      <c r="D45" s="7"/>
    </row>
    <row r="46" spans="1:4" x14ac:dyDescent="0.25">
      <c r="B46" s="11"/>
      <c r="C46" s="11"/>
      <c r="D46" s="7"/>
    </row>
    <row r="47" spans="1:4" x14ac:dyDescent="0.25">
      <c r="B47" s="11"/>
      <c r="C47" s="11"/>
      <c r="D47" s="7"/>
    </row>
    <row r="48" spans="1:4" x14ac:dyDescent="0.25">
      <c r="B48" s="11"/>
      <c r="C48" s="11"/>
      <c r="D48" s="7"/>
    </row>
    <row r="49" spans="2:14" x14ac:dyDescent="0.25">
      <c r="B49" s="11"/>
      <c r="C49" s="11"/>
      <c r="D49" s="7"/>
    </row>
    <row r="50" spans="2:14" x14ac:dyDescent="0.25">
      <c r="B50" s="11"/>
      <c r="C50" s="11"/>
      <c r="D50" s="7"/>
      <c r="M50">
        <v>0.45</v>
      </c>
      <c r="N50">
        <v>0.45</v>
      </c>
    </row>
    <row r="51" spans="2:14" x14ac:dyDescent="0.25">
      <c r="B51" s="11"/>
      <c r="C51" s="11"/>
      <c r="D51" s="7"/>
      <c r="M51">
        <v>0.3</v>
      </c>
      <c r="N51">
        <v>0.3</v>
      </c>
    </row>
    <row r="52" spans="2:14" x14ac:dyDescent="0.25">
      <c r="M52">
        <v>0.17</v>
      </c>
      <c r="N52">
        <v>0.18</v>
      </c>
    </row>
    <row r="53" spans="2:14" x14ac:dyDescent="0.25">
      <c r="M53">
        <v>0.12</v>
      </c>
      <c r="N53">
        <v>0.13</v>
      </c>
    </row>
    <row r="54" spans="2:14" x14ac:dyDescent="0.25">
      <c r="M54">
        <v>0.1</v>
      </c>
      <c r="N54">
        <v>0.1</v>
      </c>
    </row>
    <row r="55" spans="2:14" x14ac:dyDescent="0.25">
      <c r="M55">
        <v>7.1999999999999995E-2</v>
      </c>
      <c r="N55">
        <v>8.2799999999999999E-2</v>
      </c>
    </row>
    <row r="56" spans="2:14" x14ac:dyDescent="0.25">
      <c r="M56">
        <v>5.16E-2</v>
      </c>
      <c r="N56">
        <v>6.6600000000000006E-2</v>
      </c>
    </row>
    <row r="57" spans="2:14" x14ac:dyDescent="0.25">
      <c r="M57">
        <v>3.8199999999999998E-2</v>
      </c>
      <c r="N57">
        <v>4.82E-2</v>
      </c>
    </row>
    <row r="58" spans="2:14" x14ac:dyDescent="0.25">
      <c r="M58">
        <v>2.8199999999999999E-2</v>
      </c>
      <c r="N58">
        <v>3.32E-2</v>
      </c>
    </row>
    <row r="59" spans="2:14" x14ac:dyDescent="0.25">
      <c r="M59">
        <v>2.1399999999999999E-2</v>
      </c>
      <c r="N59">
        <v>2.5000000000000001E-2</v>
      </c>
    </row>
    <row r="60" spans="2:14" x14ac:dyDescent="0.25">
      <c r="M60">
        <v>1.9E-2</v>
      </c>
      <c r="N60">
        <v>2.3E-2</v>
      </c>
    </row>
    <row r="61" spans="2:14" x14ac:dyDescent="0.25">
      <c r="M61">
        <v>1.9E-2</v>
      </c>
      <c r="N61">
        <v>2.3E-2</v>
      </c>
    </row>
    <row r="62" spans="2:14" x14ac:dyDescent="0.25">
      <c r="M62">
        <v>1.9E-2</v>
      </c>
      <c r="N62">
        <v>2.3E-2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37"/>
  <sheetViews>
    <sheetView workbookViewId="0">
      <pane xSplit="6" ySplit="7" topLeftCell="G14" activePane="bottomRight" state="frozen"/>
      <selection pane="topRight" activeCell="E1" sqref="E1"/>
      <selection pane="bottomLeft" activeCell="A6" sqref="A6"/>
      <selection pane="bottomRight"/>
    </sheetView>
  </sheetViews>
  <sheetFormatPr defaultRowHeight="15" x14ac:dyDescent="0.25"/>
  <cols>
    <col min="7" max="11" width="10.5703125" bestFit="1" customWidth="1"/>
    <col min="12" max="17" width="11.5703125" bestFit="1" customWidth="1"/>
    <col min="18" max="18" width="9" bestFit="1" customWidth="1"/>
    <col min="19" max="19" width="9.28515625" bestFit="1" customWidth="1"/>
    <col min="20" max="20" width="12.5703125" bestFit="1" customWidth="1"/>
  </cols>
  <sheetData>
    <row r="1" spans="1:21" x14ac:dyDescent="0.25">
      <c r="A1" s="1" t="s">
        <v>0</v>
      </c>
    </row>
    <row r="2" spans="1:21" x14ac:dyDescent="0.25">
      <c r="A2" t="s">
        <v>57</v>
      </c>
      <c r="B2" t="s">
        <v>337</v>
      </c>
    </row>
    <row r="3" spans="1:21" x14ac:dyDescent="0.25">
      <c r="A3" t="s">
        <v>56</v>
      </c>
      <c r="B3" t="s">
        <v>338</v>
      </c>
    </row>
    <row r="4" spans="1:21" x14ac:dyDescent="0.25">
      <c r="G4" s="3" t="s">
        <v>156</v>
      </c>
    </row>
    <row r="6" spans="1:21" x14ac:dyDescent="0.25">
      <c r="F6" t="s">
        <v>111</v>
      </c>
      <c r="G6">
        <v>0</v>
      </c>
      <c r="H6">
        <v>1</v>
      </c>
      <c r="I6">
        <v>2</v>
      </c>
      <c r="J6">
        <v>3</v>
      </c>
      <c r="K6">
        <v>4</v>
      </c>
      <c r="L6" t="s">
        <v>155</v>
      </c>
      <c r="M6" t="s">
        <v>154</v>
      </c>
      <c r="N6" t="s">
        <v>153</v>
      </c>
      <c r="O6" t="s">
        <v>14</v>
      </c>
      <c r="P6" t="s">
        <v>15</v>
      </c>
      <c r="Q6" t="s">
        <v>16</v>
      </c>
      <c r="R6" t="s">
        <v>17</v>
      </c>
      <c r="S6" t="s">
        <v>152</v>
      </c>
      <c r="T6" t="s">
        <v>149</v>
      </c>
    </row>
    <row r="7" spans="1:21" x14ac:dyDescent="0.25">
      <c r="A7" t="s">
        <v>6</v>
      </c>
      <c r="B7" t="s">
        <v>7</v>
      </c>
      <c r="C7" t="s">
        <v>114</v>
      </c>
      <c r="D7" t="s">
        <v>115</v>
      </c>
      <c r="E7" t="s">
        <v>8</v>
      </c>
      <c r="F7" t="s">
        <v>9</v>
      </c>
      <c r="G7">
        <v>0</v>
      </c>
      <c r="H7">
        <v>1</v>
      </c>
      <c r="I7">
        <v>2</v>
      </c>
      <c r="J7">
        <v>3</v>
      </c>
      <c r="K7">
        <v>4</v>
      </c>
      <c r="L7">
        <v>7</v>
      </c>
      <c r="M7">
        <v>12</v>
      </c>
      <c r="N7">
        <v>17</v>
      </c>
      <c r="O7">
        <v>22</v>
      </c>
      <c r="P7">
        <v>27</v>
      </c>
      <c r="Q7">
        <v>32</v>
      </c>
      <c r="R7">
        <v>37</v>
      </c>
      <c r="S7">
        <v>42</v>
      </c>
      <c r="T7" t="s">
        <v>10</v>
      </c>
      <c r="U7" t="s">
        <v>151</v>
      </c>
    </row>
    <row r="8" spans="1:21" x14ac:dyDescent="0.25">
      <c r="B8" t="s">
        <v>112</v>
      </c>
      <c r="G8">
        <v>0</v>
      </c>
      <c r="H8">
        <v>1</v>
      </c>
      <c r="I8">
        <v>2</v>
      </c>
      <c r="J8">
        <v>3</v>
      </c>
      <c r="K8">
        <v>4</v>
      </c>
      <c r="L8">
        <v>5</v>
      </c>
      <c r="M8">
        <v>10</v>
      </c>
      <c r="N8">
        <v>15</v>
      </c>
      <c r="O8">
        <v>20</v>
      </c>
      <c r="P8">
        <v>25</v>
      </c>
      <c r="Q8">
        <v>30</v>
      </c>
      <c r="R8">
        <v>35</v>
      </c>
      <c r="S8">
        <v>40</v>
      </c>
    </row>
    <row r="9" spans="1:21" x14ac:dyDescent="0.25">
      <c r="B9" t="s">
        <v>113</v>
      </c>
      <c r="G9">
        <v>0</v>
      </c>
      <c r="H9">
        <v>1</v>
      </c>
      <c r="I9">
        <v>2</v>
      </c>
      <c r="J9">
        <v>3</v>
      </c>
      <c r="K9">
        <v>4</v>
      </c>
      <c r="L9">
        <v>9</v>
      </c>
      <c r="M9">
        <v>14</v>
      </c>
      <c r="N9">
        <v>19</v>
      </c>
      <c r="O9">
        <v>24</v>
      </c>
      <c r="P9">
        <v>29</v>
      </c>
      <c r="Q9">
        <v>34</v>
      </c>
      <c r="R9">
        <v>39</v>
      </c>
      <c r="S9" s="3">
        <v>44</v>
      </c>
    </row>
    <row r="10" spans="1:21" x14ac:dyDescent="0.25">
      <c r="A10">
        <v>1</v>
      </c>
      <c r="B10" t="s">
        <v>11</v>
      </c>
      <c r="C10" s="3">
        <v>19</v>
      </c>
      <c r="D10" s="3">
        <v>24</v>
      </c>
      <c r="E10" s="3">
        <v>22</v>
      </c>
      <c r="F10" t="s">
        <v>150</v>
      </c>
      <c r="G10" s="4">
        <v>739</v>
      </c>
      <c r="H10" s="4">
        <v>581</v>
      </c>
      <c r="I10" s="4">
        <v>216</v>
      </c>
      <c r="J10" s="4">
        <v>96</v>
      </c>
      <c r="K10" s="4">
        <v>74</v>
      </c>
      <c r="L10" s="4">
        <v>41</v>
      </c>
      <c r="M10" s="4">
        <v>0</v>
      </c>
      <c r="N10" s="4">
        <v>0</v>
      </c>
      <c r="O10" s="4">
        <v>0</v>
      </c>
      <c r="P10" s="4">
        <v>0</v>
      </c>
      <c r="Q10" s="4">
        <v>0</v>
      </c>
      <c r="R10" s="4">
        <v>0</v>
      </c>
      <c r="S10" s="4">
        <v>0</v>
      </c>
      <c r="T10" s="4">
        <v>1747</v>
      </c>
      <c r="U10" s="23">
        <f>+SUM(G10:S10)-T10</f>
        <v>0</v>
      </c>
    </row>
    <row r="11" spans="1:21" x14ac:dyDescent="0.25">
      <c r="A11">
        <v>1</v>
      </c>
      <c r="B11" t="s">
        <v>13</v>
      </c>
      <c r="C11" s="3">
        <v>19</v>
      </c>
      <c r="D11" s="3">
        <v>24</v>
      </c>
      <c r="E11" s="3">
        <v>22</v>
      </c>
      <c r="G11" s="4">
        <v>33284</v>
      </c>
      <c r="H11" s="4">
        <v>31725</v>
      </c>
      <c r="I11" s="4">
        <v>33875</v>
      </c>
      <c r="J11" s="4">
        <v>36822</v>
      </c>
      <c r="K11" s="4">
        <v>38515</v>
      </c>
      <c r="L11" s="4">
        <v>37459</v>
      </c>
      <c r="M11" s="4">
        <v>0</v>
      </c>
      <c r="N11" s="4">
        <v>0</v>
      </c>
      <c r="O11" s="4">
        <v>0</v>
      </c>
      <c r="P11" s="4">
        <v>0</v>
      </c>
      <c r="Q11" s="4">
        <v>0</v>
      </c>
      <c r="R11" s="4">
        <v>0</v>
      </c>
      <c r="S11" s="4">
        <v>0</v>
      </c>
      <c r="T11" s="4">
        <v>33353</v>
      </c>
    </row>
    <row r="12" spans="1:21" x14ac:dyDescent="0.25">
      <c r="A12">
        <v>2</v>
      </c>
      <c r="B12" t="s">
        <v>11</v>
      </c>
      <c r="C12">
        <v>25</v>
      </c>
      <c r="D12">
        <v>29</v>
      </c>
      <c r="E12">
        <v>27</v>
      </c>
      <c r="F12" t="s">
        <v>15</v>
      </c>
      <c r="G12" s="4">
        <v>795</v>
      </c>
      <c r="H12" s="4">
        <v>985</v>
      </c>
      <c r="I12" s="4">
        <v>789</v>
      </c>
      <c r="J12" s="4">
        <v>576</v>
      </c>
      <c r="K12" s="4">
        <v>697</v>
      </c>
      <c r="L12" s="4">
        <v>1432</v>
      </c>
      <c r="M12" s="4">
        <v>32</v>
      </c>
      <c r="N12" s="4">
        <v>0</v>
      </c>
      <c r="O12" s="4">
        <v>0</v>
      </c>
      <c r="P12" s="4">
        <v>0</v>
      </c>
      <c r="Q12" s="4">
        <v>0</v>
      </c>
      <c r="R12" s="4">
        <v>0</v>
      </c>
      <c r="S12" s="4">
        <v>0</v>
      </c>
      <c r="T12" s="4">
        <v>5306</v>
      </c>
      <c r="U12" s="23">
        <f>+SUM(G12:S12)-T12</f>
        <v>0</v>
      </c>
    </row>
    <row r="13" spans="1:21" x14ac:dyDescent="0.25">
      <c r="A13">
        <v>2</v>
      </c>
      <c r="B13" t="s">
        <v>13</v>
      </c>
      <c r="C13">
        <v>25</v>
      </c>
      <c r="D13">
        <v>29</v>
      </c>
      <c r="E13">
        <v>27</v>
      </c>
      <c r="G13" s="4">
        <v>36602</v>
      </c>
      <c r="H13" s="4">
        <v>37798</v>
      </c>
      <c r="I13" s="4">
        <v>41695</v>
      </c>
      <c r="J13" s="4">
        <v>43768</v>
      </c>
      <c r="K13" s="4">
        <v>45961</v>
      </c>
      <c r="L13" s="4">
        <v>47901</v>
      </c>
      <c r="M13" s="4">
        <v>49626</v>
      </c>
      <c r="N13" s="4">
        <v>0</v>
      </c>
      <c r="O13" s="4">
        <v>0</v>
      </c>
      <c r="P13" s="4">
        <v>0</v>
      </c>
      <c r="Q13" s="4">
        <v>0</v>
      </c>
      <c r="R13" s="4">
        <v>0</v>
      </c>
      <c r="S13" s="4">
        <v>0</v>
      </c>
      <c r="T13" s="4">
        <v>42717</v>
      </c>
    </row>
    <row r="14" spans="1:21" x14ac:dyDescent="0.25">
      <c r="A14">
        <v>3</v>
      </c>
      <c r="B14" t="s">
        <v>11</v>
      </c>
      <c r="C14">
        <v>30</v>
      </c>
      <c r="D14">
        <v>34</v>
      </c>
      <c r="E14">
        <v>32</v>
      </c>
      <c r="F14" t="s">
        <v>16</v>
      </c>
      <c r="G14" s="4">
        <v>621</v>
      </c>
      <c r="H14" s="4">
        <v>856</v>
      </c>
      <c r="I14" s="4">
        <v>736</v>
      </c>
      <c r="J14" s="4">
        <v>596</v>
      </c>
      <c r="K14" s="4">
        <v>934</v>
      </c>
      <c r="L14" s="4">
        <v>3772</v>
      </c>
      <c r="M14" s="4">
        <v>1286</v>
      </c>
      <c r="N14" s="4">
        <v>24</v>
      </c>
      <c r="O14" s="4">
        <v>0</v>
      </c>
      <c r="P14" s="4">
        <v>0</v>
      </c>
      <c r="Q14" s="4">
        <v>0</v>
      </c>
      <c r="R14" s="4">
        <v>0</v>
      </c>
      <c r="S14" s="4">
        <v>0</v>
      </c>
      <c r="T14" s="4">
        <v>8825</v>
      </c>
      <c r="U14" s="23">
        <f>+SUM(G14:S14)-T14</f>
        <v>0</v>
      </c>
    </row>
    <row r="15" spans="1:21" x14ac:dyDescent="0.25">
      <c r="A15">
        <v>3</v>
      </c>
      <c r="B15" t="s">
        <v>13</v>
      </c>
      <c r="C15">
        <v>30</v>
      </c>
      <c r="D15">
        <v>34</v>
      </c>
      <c r="E15">
        <v>32</v>
      </c>
      <c r="G15" s="4">
        <v>40308</v>
      </c>
      <c r="H15" s="4">
        <v>42592</v>
      </c>
      <c r="I15" s="4">
        <v>46314</v>
      </c>
      <c r="J15" s="4">
        <v>50311</v>
      </c>
      <c r="K15" s="4">
        <v>49823</v>
      </c>
      <c r="L15" s="4">
        <v>52809</v>
      </c>
      <c r="M15" s="4">
        <v>55436</v>
      </c>
      <c r="N15" s="4">
        <v>58452</v>
      </c>
      <c r="O15" s="4">
        <v>0</v>
      </c>
      <c r="P15" s="4">
        <v>0</v>
      </c>
      <c r="Q15" s="4">
        <v>0</v>
      </c>
      <c r="R15" s="4">
        <v>0</v>
      </c>
      <c r="S15" s="4">
        <v>0</v>
      </c>
      <c r="T15" s="4">
        <v>50310</v>
      </c>
    </row>
    <row r="16" spans="1:21" x14ac:dyDescent="0.25">
      <c r="A16">
        <v>4</v>
      </c>
      <c r="B16" t="s">
        <v>11</v>
      </c>
      <c r="C16">
        <v>35</v>
      </c>
      <c r="D16">
        <v>39</v>
      </c>
      <c r="E16">
        <v>37</v>
      </c>
      <c r="F16" t="s">
        <v>17</v>
      </c>
      <c r="G16" s="4">
        <v>504</v>
      </c>
      <c r="H16" s="4">
        <v>661</v>
      </c>
      <c r="I16" s="4">
        <v>525</v>
      </c>
      <c r="J16" s="4">
        <v>502</v>
      </c>
      <c r="K16" s="4">
        <v>789</v>
      </c>
      <c r="L16" s="4">
        <v>3655</v>
      </c>
      <c r="M16" s="4">
        <v>3443</v>
      </c>
      <c r="N16" s="4">
        <v>640</v>
      </c>
      <c r="O16" s="4">
        <v>23</v>
      </c>
      <c r="P16" s="4">
        <v>0</v>
      </c>
      <c r="Q16" s="4">
        <v>0</v>
      </c>
      <c r="R16" s="4">
        <v>0</v>
      </c>
      <c r="S16" s="4">
        <v>0</v>
      </c>
      <c r="T16" s="4">
        <v>10742</v>
      </c>
      <c r="U16" s="23">
        <f>+SUM(G16:S16)-T16</f>
        <v>0</v>
      </c>
    </row>
    <row r="17" spans="1:21" x14ac:dyDescent="0.25">
      <c r="A17">
        <v>4</v>
      </c>
      <c r="B17" t="s">
        <v>13</v>
      </c>
      <c r="C17">
        <v>35</v>
      </c>
      <c r="D17">
        <v>39</v>
      </c>
      <c r="E17">
        <v>37</v>
      </c>
      <c r="G17" s="4">
        <v>41692</v>
      </c>
      <c r="H17" s="4">
        <v>45019</v>
      </c>
      <c r="I17" s="4">
        <v>48434</v>
      </c>
      <c r="J17" s="4">
        <v>51081</v>
      </c>
      <c r="K17" s="4">
        <v>52259</v>
      </c>
      <c r="L17" s="4">
        <v>56001</v>
      </c>
      <c r="M17" s="4">
        <v>59116</v>
      </c>
      <c r="N17" s="4">
        <v>59288</v>
      </c>
      <c r="O17" s="4">
        <v>59038</v>
      </c>
      <c r="P17" s="4">
        <v>0</v>
      </c>
      <c r="Q17" s="4">
        <v>0</v>
      </c>
      <c r="R17" s="4">
        <v>0</v>
      </c>
      <c r="S17" s="4">
        <v>0</v>
      </c>
      <c r="T17" s="4">
        <v>54980</v>
      </c>
    </row>
    <row r="18" spans="1:21" x14ac:dyDescent="0.25">
      <c r="A18">
        <v>5</v>
      </c>
      <c r="B18" t="s">
        <v>11</v>
      </c>
      <c r="C18">
        <v>40</v>
      </c>
      <c r="D18">
        <v>44</v>
      </c>
      <c r="E18">
        <v>42</v>
      </c>
      <c r="F18" t="s">
        <v>18</v>
      </c>
      <c r="G18" s="4">
        <v>483</v>
      </c>
      <c r="H18" s="4">
        <v>686</v>
      </c>
      <c r="I18" s="4">
        <v>560</v>
      </c>
      <c r="J18" s="4">
        <v>427</v>
      </c>
      <c r="K18" s="4">
        <v>771</v>
      </c>
      <c r="L18" s="4">
        <v>3759</v>
      </c>
      <c r="M18" s="4">
        <v>4164</v>
      </c>
      <c r="N18" s="4">
        <v>2419</v>
      </c>
      <c r="O18" s="4">
        <v>866</v>
      </c>
      <c r="P18" s="4">
        <v>14</v>
      </c>
      <c r="Q18" s="4">
        <v>0</v>
      </c>
      <c r="R18" s="4">
        <v>0</v>
      </c>
      <c r="S18" s="4">
        <v>0</v>
      </c>
      <c r="T18" s="4">
        <v>14149</v>
      </c>
      <c r="U18" s="23">
        <f>+SUM(G18:S18)-T18</f>
        <v>0</v>
      </c>
    </row>
    <row r="19" spans="1:21" x14ac:dyDescent="0.25">
      <c r="A19">
        <v>5</v>
      </c>
      <c r="B19" t="s">
        <v>13</v>
      </c>
      <c r="C19">
        <v>40</v>
      </c>
      <c r="D19">
        <v>44</v>
      </c>
      <c r="E19">
        <v>42</v>
      </c>
      <c r="G19" s="4">
        <v>44016</v>
      </c>
      <c r="H19" s="4">
        <v>47066</v>
      </c>
      <c r="I19" s="4">
        <v>50716</v>
      </c>
      <c r="J19" s="4">
        <v>49912</v>
      </c>
      <c r="K19" s="4">
        <v>52648</v>
      </c>
      <c r="L19" s="4">
        <v>55883</v>
      </c>
      <c r="M19" s="4">
        <v>61171</v>
      </c>
      <c r="N19" s="4">
        <v>63587</v>
      </c>
      <c r="O19" s="4">
        <v>63686</v>
      </c>
      <c r="P19" s="4">
        <v>62459</v>
      </c>
      <c r="Q19" s="4">
        <v>0</v>
      </c>
      <c r="R19" s="4">
        <v>0</v>
      </c>
      <c r="S19" s="4">
        <v>0</v>
      </c>
      <c r="T19" s="4">
        <v>57847</v>
      </c>
    </row>
    <row r="20" spans="1:21" x14ac:dyDescent="0.25">
      <c r="A20">
        <v>6</v>
      </c>
      <c r="B20" t="s">
        <v>11</v>
      </c>
      <c r="C20">
        <v>45</v>
      </c>
      <c r="D20">
        <v>49</v>
      </c>
      <c r="E20">
        <v>47</v>
      </c>
      <c r="F20" t="s">
        <v>19</v>
      </c>
      <c r="G20" s="4">
        <v>409</v>
      </c>
      <c r="H20" s="4">
        <v>581</v>
      </c>
      <c r="I20" s="4">
        <v>461</v>
      </c>
      <c r="J20" s="4">
        <v>410</v>
      </c>
      <c r="K20" s="4">
        <v>683</v>
      </c>
      <c r="L20" s="4">
        <v>3465</v>
      </c>
      <c r="M20" s="4">
        <v>3984</v>
      </c>
      <c r="N20" s="4">
        <v>2718</v>
      </c>
      <c r="O20" s="4">
        <v>2570</v>
      </c>
      <c r="P20" s="4">
        <v>677</v>
      </c>
      <c r="Q20" s="4">
        <v>24</v>
      </c>
      <c r="R20" s="4">
        <v>0</v>
      </c>
      <c r="S20" s="4">
        <v>0</v>
      </c>
      <c r="T20" s="4">
        <v>15982</v>
      </c>
      <c r="U20" s="23">
        <f>+SUM(G20:S20)-T20</f>
        <v>0</v>
      </c>
    </row>
    <row r="21" spans="1:21" x14ac:dyDescent="0.25">
      <c r="A21">
        <v>6</v>
      </c>
      <c r="B21" t="s">
        <v>13</v>
      </c>
      <c r="C21">
        <v>45</v>
      </c>
      <c r="D21">
        <v>49</v>
      </c>
      <c r="E21">
        <v>47</v>
      </c>
      <c r="G21" s="4">
        <v>45093</v>
      </c>
      <c r="H21" s="4">
        <v>45716</v>
      </c>
      <c r="I21" s="4">
        <v>49330</v>
      </c>
      <c r="J21" s="4">
        <v>48026</v>
      </c>
      <c r="K21" s="4">
        <v>52320</v>
      </c>
      <c r="L21" s="4">
        <v>55604</v>
      </c>
      <c r="M21" s="4">
        <v>60540</v>
      </c>
      <c r="N21" s="4">
        <v>64125</v>
      </c>
      <c r="O21" s="4">
        <v>65598</v>
      </c>
      <c r="P21" s="4">
        <v>63924</v>
      </c>
      <c r="Q21" s="4">
        <v>58265</v>
      </c>
      <c r="R21" s="4">
        <v>0</v>
      </c>
      <c r="S21" s="4">
        <v>0</v>
      </c>
      <c r="T21" s="4">
        <v>59103</v>
      </c>
    </row>
    <row r="22" spans="1:21" x14ac:dyDescent="0.25">
      <c r="A22">
        <v>7</v>
      </c>
      <c r="B22" t="s">
        <v>11</v>
      </c>
      <c r="C22">
        <v>50</v>
      </c>
      <c r="D22">
        <v>54</v>
      </c>
      <c r="E22">
        <v>52</v>
      </c>
      <c r="F22" t="s">
        <v>20</v>
      </c>
      <c r="G22" s="4">
        <v>383</v>
      </c>
      <c r="H22" s="4">
        <v>544</v>
      </c>
      <c r="I22" s="4">
        <v>490</v>
      </c>
      <c r="J22" s="4">
        <v>433</v>
      </c>
      <c r="K22" s="4">
        <v>684</v>
      </c>
      <c r="L22" s="4">
        <v>3315</v>
      </c>
      <c r="M22" s="4">
        <v>4125</v>
      </c>
      <c r="N22" s="4">
        <v>3038</v>
      </c>
      <c r="O22" s="4">
        <v>3456</v>
      </c>
      <c r="P22" s="4">
        <v>2222</v>
      </c>
      <c r="Q22" s="4">
        <v>894</v>
      </c>
      <c r="R22" s="4">
        <v>9</v>
      </c>
      <c r="S22" s="4">
        <v>0</v>
      </c>
      <c r="T22" s="4">
        <v>19593</v>
      </c>
      <c r="U22" s="23">
        <f>+SUM(G22:S22)-T22</f>
        <v>0</v>
      </c>
    </row>
    <row r="23" spans="1:21" x14ac:dyDescent="0.25">
      <c r="A23">
        <v>7</v>
      </c>
      <c r="B23" t="s">
        <v>13</v>
      </c>
      <c r="C23">
        <v>50</v>
      </c>
      <c r="D23">
        <v>54</v>
      </c>
      <c r="E23">
        <v>52</v>
      </c>
      <c r="G23" s="4">
        <v>46101</v>
      </c>
      <c r="H23" s="4">
        <v>44823</v>
      </c>
      <c r="I23" s="4">
        <v>51094</v>
      </c>
      <c r="J23" s="4">
        <v>53774</v>
      </c>
      <c r="K23" s="4">
        <v>52110</v>
      </c>
      <c r="L23" s="4">
        <v>55287</v>
      </c>
      <c r="M23" s="4">
        <v>58968</v>
      </c>
      <c r="N23" s="4">
        <v>63250</v>
      </c>
      <c r="O23" s="4">
        <v>67115</v>
      </c>
      <c r="P23" s="4">
        <v>69234</v>
      </c>
      <c r="Q23" s="4">
        <v>64764</v>
      </c>
      <c r="R23" s="4">
        <v>84880</v>
      </c>
      <c r="S23" s="4">
        <v>0</v>
      </c>
      <c r="T23" s="4">
        <v>60691</v>
      </c>
    </row>
    <row r="24" spans="1:21" x14ac:dyDescent="0.25">
      <c r="A24">
        <v>8</v>
      </c>
      <c r="B24" t="s">
        <v>11</v>
      </c>
      <c r="C24">
        <v>55</v>
      </c>
      <c r="D24">
        <v>59</v>
      </c>
      <c r="E24">
        <v>57</v>
      </c>
      <c r="F24" t="s">
        <v>21</v>
      </c>
      <c r="G24" s="4">
        <v>325</v>
      </c>
      <c r="H24" s="4">
        <v>400</v>
      </c>
      <c r="I24" s="4">
        <v>414</v>
      </c>
      <c r="J24" s="4">
        <v>371</v>
      </c>
      <c r="K24" s="4">
        <v>564</v>
      </c>
      <c r="L24" s="4">
        <v>2843</v>
      </c>
      <c r="M24" s="4">
        <v>3854</v>
      </c>
      <c r="N24" s="4">
        <v>3072</v>
      </c>
      <c r="O24" s="4">
        <v>3829</v>
      </c>
      <c r="P24" s="4">
        <v>2735</v>
      </c>
      <c r="Q24" s="4">
        <v>1805</v>
      </c>
      <c r="R24" s="4">
        <v>49</v>
      </c>
      <c r="S24" s="4">
        <v>0</v>
      </c>
      <c r="T24" s="4">
        <v>20261</v>
      </c>
      <c r="U24" s="23">
        <f>+SUM(G24:S24)-T24</f>
        <v>0</v>
      </c>
    </row>
    <row r="25" spans="1:21" x14ac:dyDescent="0.25">
      <c r="A25">
        <v>8</v>
      </c>
      <c r="B25" t="s">
        <v>13</v>
      </c>
      <c r="C25">
        <v>55</v>
      </c>
      <c r="D25">
        <v>59</v>
      </c>
      <c r="E25">
        <v>57</v>
      </c>
      <c r="G25" s="4">
        <v>49153</v>
      </c>
      <c r="H25" s="4">
        <v>45144</v>
      </c>
      <c r="I25" s="4">
        <v>50451</v>
      </c>
      <c r="J25" s="4">
        <v>52558</v>
      </c>
      <c r="K25" s="4">
        <v>50684</v>
      </c>
      <c r="L25" s="4">
        <v>54593</v>
      </c>
      <c r="M25" s="4">
        <v>59276</v>
      </c>
      <c r="N25" s="4">
        <v>62232</v>
      </c>
      <c r="O25" s="4">
        <v>65517</v>
      </c>
      <c r="P25" s="4">
        <v>69642</v>
      </c>
      <c r="Q25" s="4">
        <v>74217</v>
      </c>
      <c r="R25" s="4">
        <v>67807</v>
      </c>
      <c r="S25" s="4">
        <v>0</v>
      </c>
      <c r="T25" s="4">
        <v>62014</v>
      </c>
    </row>
    <row r="26" spans="1:21" x14ac:dyDescent="0.25">
      <c r="A26">
        <v>9</v>
      </c>
      <c r="B26" t="s">
        <v>11</v>
      </c>
      <c r="C26">
        <v>60</v>
      </c>
      <c r="D26">
        <v>64</v>
      </c>
      <c r="E26">
        <v>62</v>
      </c>
      <c r="F26" t="s">
        <v>22</v>
      </c>
      <c r="G26" s="4">
        <v>168</v>
      </c>
      <c r="H26" s="4">
        <v>205</v>
      </c>
      <c r="I26" s="4">
        <v>220</v>
      </c>
      <c r="J26" s="4">
        <v>202</v>
      </c>
      <c r="K26" s="4">
        <v>329</v>
      </c>
      <c r="L26" s="4">
        <v>1857</v>
      </c>
      <c r="M26" s="4">
        <v>2524</v>
      </c>
      <c r="N26" s="4">
        <v>2319</v>
      </c>
      <c r="O26" s="4">
        <v>2917</v>
      </c>
      <c r="P26" s="4">
        <v>2049</v>
      </c>
      <c r="Q26" s="4">
        <v>1302</v>
      </c>
      <c r="R26" s="4">
        <v>45</v>
      </c>
      <c r="S26" s="4">
        <v>0</v>
      </c>
      <c r="T26" s="4">
        <v>14137</v>
      </c>
      <c r="U26" s="23">
        <f>+SUM(G26:S26)-T26</f>
        <v>0</v>
      </c>
    </row>
    <row r="27" spans="1:21" x14ac:dyDescent="0.25">
      <c r="A27">
        <v>9</v>
      </c>
      <c r="B27" t="s">
        <v>13</v>
      </c>
      <c r="C27">
        <v>60</v>
      </c>
      <c r="D27">
        <v>64</v>
      </c>
      <c r="E27">
        <v>62</v>
      </c>
      <c r="G27" s="4">
        <v>50643</v>
      </c>
      <c r="H27" s="4">
        <v>43690</v>
      </c>
      <c r="I27" s="4">
        <v>46311</v>
      </c>
      <c r="J27" s="4">
        <v>49229</v>
      </c>
      <c r="K27" s="4">
        <v>52771</v>
      </c>
      <c r="L27" s="4">
        <v>54643</v>
      </c>
      <c r="M27" s="4">
        <v>57940</v>
      </c>
      <c r="N27" s="4">
        <v>61520</v>
      </c>
      <c r="O27" s="4">
        <v>63446</v>
      </c>
      <c r="P27" s="4">
        <v>67053</v>
      </c>
      <c r="Q27" s="4">
        <v>70588</v>
      </c>
      <c r="R27" s="4">
        <v>64004</v>
      </c>
      <c r="S27" s="4">
        <v>0</v>
      </c>
      <c r="T27" s="4">
        <v>61016</v>
      </c>
    </row>
    <row r="28" spans="1:21" x14ac:dyDescent="0.25">
      <c r="A28">
        <v>10</v>
      </c>
      <c r="B28" t="s">
        <v>11</v>
      </c>
      <c r="C28">
        <v>65</v>
      </c>
      <c r="D28">
        <v>69</v>
      </c>
      <c r="E28">
        <v>67</v>
      </c>
      <c r="F28" t="s">
        <v>23</v>
      </c>
      <c r="G28" s="4">
        <v>46</v>
      </c>
      <c r="H28" s="4">
        <v>72</v>
      </c>
      <c r="I28" s="4">
        <v>64</v>
      </c>
      <c r="J28" s="4">
        <v>63</v>
      </c>
      <c r="K28" s="4">
        <v>121</v>
      </c>
      <c r="L28" s="4">
        <v>612</v>
      </c>
      <c r="M28" s="4">
        <v>833</v>
      </c>
      <c r="N28" s="4">
        <v>716</v>
      </c>
      <c r="O28" s="4">
        <v>856</v>
      </c>
      <c r="P28" s="4">
        <v>584</v>
      </c>
      <c r="Q28" s="4">
        <v>297</v>
      </c>
      <c r="R28" s="4">
        <v>9</v>
      </c>
      <c r="S28" s="4">
        <v>1</v>
      </c>
      <c r="T28" s="4">
        <v>4274</v>
      </c>
      <c r="U28" s="23">
        <f>+SUM(G28:S28)-T28</f>
        <v>0</v>
      </c>
    </row>
    <row r="29" spans="1:21" x14ac:dyDescent="0.25">
      <c r="A29">
        <v>10</v>
      </c>
      <c r="B29" t="s">
        <v>13</v>
      </c>
      <c r="C29">
        <v>65</v>
      </c>
      <c r="D29">
        <v>69</v>
      </c>
      <c r="E29">
        <v>67</v>
      </c>
      <c r="G29" s="4">
        <v>51301</v>
      </c>
      <c r="H29" s="4">
        <v>43654</v>
      </c>
      <c r="I29" s="4">
        <v>43269</v>
      </c>
      <c r="J29" s="4">
        <v>45762</v>
      </c>
      <c r="K29" s="4">
        <v>46703</v>
      </c>
      <c r="L29" s="4">
        <v>54828</v>
      </c>
      <c r="M29" s="4">
        <v>57745</v>
      </c>
      <c r="N29" s="4">
        <v>59166</v>
      </c>
      <c r="O29" s="4">
        <v>61733</v>
      </c>
      <c r="P29" s="4">
        <v>66768</v>
      </c>
      <c r="Q29" s="4">
        <v>69176</v>
      </c>
      <c r="R29" s="4">
        <v>67664</v>
      </c>
      <c r="S29" s="34">
        <v>149750</v>
      </c>
      <c r="T29" s="4">
        <v>59421</v>
      </c>
    </row>
    <row r="30" spans="1:21" x14ac:dyDescent="0.25">
      <c r="A30">
        <v>11</v>
      </c>
      <c r="B30" t="s">
        <v>11</v>
      </c>
      <c r="C30">
        <v>70</v>
      </c>
      <c r="D30" s="3">
        <v>74</v>
      </c>
      <c r="E30" s="3">
        <v>72</v>
      </c>
      <c r="F30" t="s">
        <v>24</v>
      </c>
      <c r="G30" s="4">
        <v>19</v>
      </c>
      <c r="H30" s="4">
        <v>21</v>
      </c>
      <c r="I30" s="4">
        <v>27</v>
      </c>
      <c r="J30" s="4">
        <v>23</v>
      </c>
      <c r="K30" s="4">
        <v>32</v>
      </c>
      <c r="L30" s="4">
        <v>167</v>
      </c>
      <c r="M30" s="4">
        <v>189</v>
      </c>
      <c r="N30" s="4">
        <v>109</v>
      </c>
      <c r="O30" s="4">
        <v>136</v>
      </c>
      <c r="P30" s="4">
        <v>86</v>
      </c>
      <c r="Q30" s="4">
        <v>47</v>
      </c>
      <c r="R30" s="4">
        <v>5</v>
      </c>
      <c r="S30" s="4">
        <v>0</v>
      </c>
      <c r="T30" s="4">
        <v>861</v>
      </c>
      <c r="U30" s="23">
        <f>+SUM(G30:S30)-T30</f>
        <v>0</v>
      </c>
    </row>
    <row r="31" spans="1:21" x14ac:dyDescent="0.25">
      <c r="A31">
        <v>11</v>
      </c>
      <c r="B31" t="s">
        <v>13</v>
      </c>
      <c r="C31">
        <v>70</v>
      </c>
      <c r="D31" s="3">
        <v>74</v>
      </c>
      <c r="E31" s="3">
        <v>72</v>
      </c>
      <c r="G31" s="4">
        <v>35361</v>
      </c>
      <c r="H31" s="4">
        <v>34951</v>
      </c>
      <c r="I31" s="4">
        <v>44173</v>
      </c>
      <c r="J31" s="4">
        <v>40045</v>
      </c>
      <c r="K31" s="4">
        <v>40964</v>
      </c>
      <c r="L31" s="4">
        <v>44084</v>
      </c>
      <c r="M31" s="4">
        <v>49821</v>
      </c>
      <c r="N31" s="4">
        <v>55078</v>
      </c>
      <c r="O31" s="4">
        <v>56085</v>
      </c>
      <c r="P31" s="4">
        <v>60308</v>
      </c>
      <c r="Q31" s="4">
        <v>58540</v>
      </c>
      <c r="R31" s="4">
        <v>72720</v>
      </c>
      <c r="S31" s="4">
        <v>0</v>
      </c>
      <c r="T31" s="4">
        <v>50570</v>
      </c>
    </row>
    <row r="32" spans="1:21" x14ac:dyDescent="0.25">
      <c r="A32">
        <v>12</v>
      </c>
      <c r="B32" t="s">
        <v>11</v>
      </c>
      <c r="E32" t="s">
        <v>10</v>
      </c>
      <c r="F32" t="s">
        <v>149</v>
      </c>
      <c r="G32" s="4">
        <v>4492</v>
      </c>
      <c r="H32" s="4">
        <v>5592</v>
      </c>
      <c r="I32" s="4">
        <v>4502</v>
      </c>
      <c r="J32" s="4">
        <v>3699</v>
      </c>
      <c r="K32" s="4">
        <v>5678</v>
      </c>
      <c r="L32" s="4">
        <v>24918</v>
      </c>
      <c r="M32" s="4">
        <v>24434</v>
      </c>
      <c r="N32" s="4">
        <v>15055</v>
      </c>
      <c r="O32" s="4">
        <v>14653</v>
      </c>
      <c r="P32" s="4">
        <v>8367</v>
      </c>
      <c r="Q32" s="4">
        <v>4369</v>
      </c>
      <c r="R32" s="4">
        <v>117</v>
      </c>
      <c r="S32" s="4">
        <v>1</v>
      </c>
      <c r="T32" s="4">
        <v>115877</v>
      </c>
      <c r="U32" s="23">
        <f>+SUM(G32:S32)-T32</f>
        <v>0</v>
      </c>
    </row>
    <row r="33" spans="1:20" x14ac:dyDescent="0.25">
      <c r="A33">
        <v>12</v>
      </c>
      <c r="B33" t="s">
        <v>13</v>
      </c>
      <c r="E33" t="s">
        <v>10</v>
      </c>
      <c r="G33" s="4">
        <v>41098</v>
      </c>
      <c r="H33" s="4">
        <v>42204</v>
      </c>
      <c r="I33" s="4">
        <v>46856</v>
      </c>
      <c r="J33" s="4">
        <v>49178</v>
      </c>
      <c r="K33" s="4">
        <v>50639</v>
      </c>
      <c r="L33" s="4">
        <v>54483</v>
      </c>
      <c r="M33" s="4">
        <v>59252</v>
      </c>
      <c r="N33" s="4">
        <v>62559</v>
      </c>
      <c r="O33" s="4">
        <v>65069</v>
      </c>
      <c r="P33" s="4">
        <v>68128</v>
      </c>
      <c r="Q33" s="4">
        <v>70602</v>
      </c>
      <c r="R33" s="4">
        <v>67857</v>
      </c>
      <c r="S33" s="33">
        <f>+S29</f>
        <v>149750</v>
      </c>
      <c r="T33" s="4">
        <v>57718</v>
      </c>
    </row>
    <row r="34" spans="1:20" x14ac:dyDescent="0.25"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</row>
    <row r="35" spans="1:20" x14ac:dyDescent="0.25">
      <c r="G35" s="23"/>
      <c r="H35" s="23"/>
      <c r="I35" s="23"/>
      <c r="J35" s="23"/>
      <c r="K35" s="23"/>
      <c r="L35" s="23"/>
      <c r="M35" s="23"/>
      <c r="N35" s="23"/>
      <c r="O35" s="23"/>
      <c r="P35" s="23"/>
      <c r="Q35" s="23"/>
      <c r="R35" s="23"/>
      <c r="S35" s="23"/>
      <c r="T35" s="23"/>
    </row>
    <row r="36" spans="1:20" x14ac:dyDescent="0.25">
      <c r="T36" s="23"/>
    </row>
    <row r="37" spans="1:20" x14ac:dyDescent="0.25">
      <c r="T37" s="23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K95"/>
  <sheetViews>
    <sheetView workbookViewId="0">
      <pane xSplit="6" ySplit="8" topLeftCell="G9" activePane="bottomRight" state="frozen"/>
      <selection pane="topRight" activeCell="E1" sqref="E1"/>
      <selection pane="bottomLeft" activeCell="A5" sqref="A5"/>
      <selection pane="bottomRight" activeCell="Z41" sqref="Z41"/>
    </sheetView>
  </sheetViews>
  <sheetFormatPr defaultRowHeight="15" x14ac:dyDescent="0.25"/>
  <cols>
    <col min="20" max="20" width="9.5703125" bestFit="1" customWidth="1"/>
  </cols>
  <sheetData>
    <row r="1" spans="1:20" x14ac:dyDescent="0.25">
      <c r="A1" s="1" t="s">
        <v>0</v>
      </c>
    </row>
    <row r="2" spans="1:20" x14ac:dyDescent="0.25">
      <c r="A2" t="s">
        <v>57</v>
      </c>
      <c r="B2" t="s">
        <v>339</v>
      </c>
      <c r="C2" t="s">
        <v>99</v>
      </c>
    </row>
    <row r="3" spans="1:20" x14ac:dyDescent="0.25">
      <c r="A3" t="s">
        <v>56</v>
      </c>
      <c r="B3" t="s">
        <v>373</v>
      </c>
      <c r="C3" t="s">
        <v>97</v>
      </c>
    </row>
    <row r="4" spans="1:20" x14ac:dyDescent="0.25">
      <c r="A4" t="s">
        <v>58</v>
      </c>
      <c r="B4" t="s">
        <v>59</v>
      </c>
      <c r="C4" t="s">
        <v>96</v>
      </c>
    </row>
    <row r="5" spans="1:20" x14ac:dyDescent="0.25">
      <c r="A5" s="1"/>
      <c r="E5" t="s">
        <v>160</v>
      </c>
    </row>
    <row r="6" spans="1:20" x14ac:dyDescent="0.25">
      <c r="E6" t="s">
        <v>159</v>
      </c>
    </row>
    <row r="7" spans="1:20" x14ac:dyDescent="0.25">
      <c r="G7">
        <v>0</v>
      </c>
      <c r="H7">
        <v>1</v>
      </c>
      <c r="I7">
        <v>2</v>
      </c>
      <c r="J7">
        <v>3</v>
      </c>
      <c r="K7">
        <v>4</v>
      </c>
      <c r="L7" t="s">
        <v>155</v>
      </c>
      <c r="M7" t="s">
        <v>154</v>
      </c>
      <c r="N7" t="s">
        <v>153</v>
      </c>
      <c r="O7" t="s">
        <v>14</v>
      </c>
      <c r="P7" t="s">
        <v>15</v>
      </c>
      <c r="Q7" t="s">
        <v>16</v>
      </c>
      <c r="R7" t="s">
        <v>17</v>
      </c>
      <c r="S7" t="s">
        <v>152</v>
      </c>
    </row>
    <row r="8" spans="1:20" x14ac:dyDescent="0.25">
      <c r="A8" t="s">
        <v>6</v>
      </c>
      <c r="B8" t="s">
        <v>7</v>
      </c>
      <c r="C8" t="s">
        <v>114</v>
      </c>
      <c r="D8" t="s">
        <v>115</v>
      </c>
      <c r="E8" t="s">
        <v>8</v>
      </c>
      <c r="F8" t="s">
        <v>9</v>
      </c>
      <c r="G8">
        <v>0</v>
      </c>
      <c r="H8">
        <v>1</v>
      </c>
      <c r="I8">
        <v>2</v>
      </c>
      <c r="J8">
        <v>3</v>
      </c>
      <c r="K8">
        <v>4</v>
      </c>
      <c r="L8">
        <v>7</v>
      </c>
      <c r="M8">
        <v>12</v>
      </c>
      <c r="N8">
        <v>17</v>
      </c>
      <c r="O8">
        <v>22</v>
      </c>
      <c r="P8">
        <v>27</v>
      </c>
      <c r="Q8">
        <v>32</v>
      </c>
      <c r="R8">
        <v>37</v>
      </c>
      <c r="S8">
        <v>42</v>
      </c>
      <c r="T8" t="s">
        <v>10</v>
      </c>
    </row>
    <row r="9" spans="1:20" x14ac:dyDescent="0.25">
      <c r="A9">
        <v>1</v>
      </c>
      <c r="B9" t="s">
        <v>32</v>
      </c>
      <c r="C9">
        <v>45</v>
      </c>
      <c r="D9">
        <v>49</v>
      </c>
      <c r="E9">
        <v>47</v>
      </c>
      <c r="F9" t="s">
        <v>158</v>
      </c>
      <c r="G9">
        <v>0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  <c r="R9">
        <v>0</v>
      </c>
      <c r="S9">
        <v>0</v>
      </c>
      <c r="T9">
        <v>0</v>
      </c>
    </row>
    <row r="10" spans="1:20" x14ac:dyDescent="0.25">
      <c r="A10">
        <v>1</v>
      </c>
      <c r="B10" t="s">
        <v>34</v>
      </c>
      <c r="C10">
        <v>45</v>
      </c>
      <c r="D10">
        <v>49</v>
      </c>
      <c r="E10">
        <v>47</v>
      </c>
      <c r="G10">
        <v>0</v>
      </c>
      <c r="H10">
        <v>0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  <c r="R10">
        <v>0</v>
      </c>
      <c r="S10">
        <v>0</v>
      </c>
      <c r="T10">
        <v>0</v>
      </c>
    </row>
    <row r="11" spans="1:20" x14ac:dyDescent="0.25">
      <c r="A11">
        <v>2</v>
      </c>
      <c r="B11" t="s">
        <v>32</v>
      </c>
      <c r="C11">
        <v>50</v>
      </c>
      <c r="D11">
        <v>54</v>
      </c>
      <c r="E11">
        <v>52</v>
      </c>
      <c r="F11" t="s">
        <v>20</v>
      </c>
      <c r="G11">
        <v>0</v>
      </c>
      <c r="H11">
        <v>0</v>
      </c>
      <c r="I11">
        <v>2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2</v>
      </c>
    </row>
    <row r="12" spans="1:20" x14ac:dyDescent="0.25">
      <c r="A12">
        <v>2</v>
      </c>
      <c r="B12" t="s">
        <v>34</v>
      </c>
      <c r="C12">
        <v>50</v>
      </c>
      <c r="D12">
        <v>54</v>
      </c>
      <c r="E12">
        <v>52</v>
      </c>
      <c r="G12">
        <v>0</v>
      </c>
      <c r="H12">
        <v>0</v>
      </c>
      <c r="I12">
        <v>109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109</v>
      </c>
    </row>
    <row r="13" spans="1:20" x14ac:dyDescent="0.25">
      <c r="A13">
        <v>3</v>
      </c>
      <c r="B13" t="s">
        <v>32</v>
      </c>
      <c r="C13">
        <v>55</v>
      </c>
      <c r="D13">
        <v>59</v>
      </c>
      <c r="E13">
        <v>57</v>
      </c>
      <c r="F13" t="s">
        <v>21</v>
      </c>
      <c r="G13">
        <v>83</v>
      </c>
      <c r="H13">
        <v>180</v>
      </c>
      <c r="I13">
        <v>85</v>
      </c>
      <c r="J13">
        <v>43</v>
      </c>
      <c r="K13">
        <v>17</v>
      </c>
      <c r="L13">
        <v>1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409</v>
      </c>
    </row>
    <row r="14" spans="1:20" x14ac:dyDescent="0.25">
      <c r="A14">
        <v>3</v>
      </c>
      <c r="B14" t="s">
        <v>34</v>
      </c>
      <c r="C14">
        <v>55</v>
      </c>
      <c r="D14">
        <v>59</v>
      </c>
      <c r="E14">
        <v>57</v>
      </c>
      <c r="G14">
        <v>2172</v>
      </c>
      <c r="H14">
        <v>2225</v>
      </c>
      <c r="I14">
        <v>2220</v>
      </c>
      <c r="J14">
        <v>1717</v>
      </c>
      <c r="K14">
        <v>1117</v>
      </c>
      <c r="L14" t="s">
        <v>157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2109</v>
      </c>
    </row>
    <row r="15" spans="1:20" x14ac:dyDescent="0.25">
      <c r="A15">
        <v>4</v>
      </c>
      <c r="B15" t="s">
        <v>32</v>
      </c>
      <c r="C15">
        <v>60</v>
      </c>
      <c r="D15">
        <v>64</v>
      </c>
      <c r="E15">
        <v>62</v>
      </c>
      <c r="F15" t="s">
        <v>22</v>
      </c>
      <c r="G15">
        <v>250</v>
      </c>
      <c r="H15">
        <v>646</v>
      </c>
      <c r="I15">
        <v>383</v>
      </c>
      <c r="J15">
        <v>171</v>
      </c>
      <c r="K15">
        <v>107</v>
      </c>
      <c r="L15">
        <v>173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1730</v>
      </c>
    </row>
    <row r="16" spans="1:20" x14ac:dyDescent="0.25">
      <c r="A16">
        <v>4</v>
      </c>
      <c r="B16" t="s">
        <v>34</v>
      </c>
      <c r="C16">
        <v>60</v>
      </c>
      <c r="D16">
        <v>64</v>
      </c>
      <c r="E16">
        <v>62</v>
      </c>
      <c r="G16">
        <v>2350</v>
      </c>
      <c r="H16">
        <v>2288</v>
      </c>
      <c r="I16">
        <v>2177</v>
      </c>
      <c r="J16">
        <v>1927</v>
      </c>
      <c r="K16">
        <v>1561</v>
      </c>
      <c r="L16">
        <v>822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2045</v>
      </c>
    </row>
    <row r="17" spans="1:21" x14ac:dyDescent="0.25">
      <c r="A17">
        <v>5</v>
      </c>
      <c r="B17" t="s">
        <v>32</v>
      </c>
      <c r="C17">
        <v>65</v>
      </c>
      <c r="D17">
        <v>69</v>
      </c>
      <c r="E17">
        <v>67</v>
      </c>
      <c r="F17" t="s">
        <v>23</v>
      </c>
      <c r="G17">
        <v>833</v>
      </c>
      <c r="H17">
        <v>2225</v>
      </c>
      <c r="I17">
        <v>1805</v>
      </c>
      <c r="J17">
        <v>1579</v>
      </c>
      <c r="K17">
        <v>1214</v>
      </c>
      <c r="L17">
        <v>680</v>
      </c>
      <c r="M17">
        <v>84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8420</v>
      </c>
    </row>
    <row r="18" spans="1:21" x14ac:dyDescent="0.25">
      <c r="A18">
        <v>5</v>
      </c>
      <c r="B18" t="s">
        <v>34</v>
      </c>
      <c r="C18">
        <v>65</v>
      </c>
      <c r="D18">
        <v>69</v>
      </c>
      <c r="E18">
        <v>67</v>
      </c>
      <c r="G18">
        <v>1460</v>
      </c>
      <c r="H18">
        <v>1497</v>
      </c>
      <c r="I18">
        <v>1459</v>
      </c>
      <c r="J18">
        <v>1408</v>
      </c>
      <c r="K18">
        <v>1288</v>
      </c>
      <c r="L18">
        <v>1341</v>
      </c>
      <c r="M18">
        <v>689</v>
      </c>
      <c r="N18">
        <v>0</v>
      </c>
      <c r="O18">
        <v>0</v>
      </c>
      <c r="P18">
        <v>0</v>
      </c>
      <c r="Q18">
        <v>0</v>
      </c>
      <c r="R18">
        <v>0</v>
      </c>
      <c r="S18">
        <v>0</v>
      </c>
      <c r="T18">
        <v>1418</v>
      </c>
    </row>
    <row r="19" spans="1:21" x14ac:dyDescent="0.25">
      <c r="A19">
        <v>6</v>
      </c>
      <c r="B19" t="s">
        <v>32</v>
      </c>
      <c r="C19">
        <v>70</v>
      </c>
      <c r="D19">
        <v>74</v>
      </c>
      <c r="E19">
        <v>72</v>
      </c>
      <c r="F19" t="s">
        <v>35</v>
      </c>
      <c r="G19">
        <v>54</v>
      </c>
      <c r="H19">
        <v>215</v>
      </c>
      <c r="I19">
        <v>291</v>
      </c>
      <c r="J19">
        <v>285</v>
      </c>
      <c r="K19">
        <v>411</v>
      </c>
      <c r="L19">
        <v>4959</v>
      </c>
      <c r="M19">
        <v>309</v>
      </c>
      <c r="N19">
        <v>5</v>
      </c>
      <c r="O19">
        <v>0</v>
      </c>
      <c r="P19">
        <v>0</v>
      </c>
      <c r="Q19">
        <v>0</v>
      </c>
      <c r="R19">
        <v>0</v>
      </c>
      <c r="S19">
        <v>0</v>
      </c>
      <c r="T19">
        <v>6529</v>
      </c>
    </row>
    <row r="20" spans="1:21" x14ac:dyDescent="0.25">
      <c r="A20">
        <v>6</v>
      </c>
      <c r="B20" t="s">
        <v>34</v>
      </c>
      <c r="C20">
        <v>70</v>
      </c>
      <c r="D20">
        <v>74</v>
      </c>
      <c r="E20">
        <v>72</v>
      </c>
      <c r="G20">
        <v>1571</v>
      </c>
      <c r="H20">
        <v>1534</v>
      </c>
      <c r="I20">
        <v>1495</v>
      </c>
      <c r="J20">
        <v>1366</v>
      </c>
      <c r="K20">
        <v>1512</v>
      </c>
      <c r="L20">
        <v>1105</v>
      </c>
      <c r="M20">
        <v>1053</v>
      </c>
      <c r="N20">
        <v>334</v>
      </c>
      <c r="O20">
        <v>0</v>
      </c>
      <c r="P20">
        <v>0</v>
      </c>
      <c r="Q20">
        <v>0</v>
      </c>
      <c r="R20">
        <v>0</v>
      </c>
      <c r="S20">
        <v>0</v>
      </c>
      <c r="T20">
        <v>1174</v>
      </c>
    </row>
    <row r="21" spans="1:21" x14ac:dyDescent="0.25">
      <c r="A21">
        <v>7</v>
      </c>
      <c r="B21" t="s">
        <v>32</v>
      </c>
      <c r="C21">
        <v>75</v>
      </c>
      <c r="D21">
        <v>79</v>
      </c>
      <c r="E21">
        <v>77</v>
      </c>
      <c r="F21" t="s">
        <v>36</v>
      </c>
      <c r="G21">
        <v>12</v>
      </c>
      <c r="H21">
        <v>41</v>
      </c>
      <c r="I21">
        <v>47</v>
      </c>
      <c r="J21">
        <v>55</v>
      </c>
      <c r="K21">
        <v>59</v>
      </c>
      <c r="L21">
        <v>721</v>
      </c>
      <c r="M21">
        <v>3080</v>
      </c>
      <c r="N21">
        <v>16</v>
      </c>
      <c r="O21" s="3">
        <v>0</v>
      </c>
      <c r="P21">
        <v>0</v>
      </c>
      <c r="Q21">
        <v>0</v>
      </c>
      <c r="R21">
        <v>0</v>
      </c>
      <c r="S21">
        <v>0</v>
      </c>
      <c r="T21">
        <v>4032</v>
      </c>
    </row>
    <row r="22" spans="1:21" x14ac:dyDescent="0.25">
      <c r="A22">
        <v>7</v>
      </c>
      <c r="B22" t="s">
        <v>34</v>
      </c>
      <c r="C22">
        <v>75</v>
      </c>
      <c r="D22">
        <v>79</v>
      </c>
      <c r="E22">
        <v>77</v>
      </c>
      <c r="G22">
        <v>1414</v>
      </c>
      <c r="H22">
        <v>1418</v>
      </c>
      <c r="I22">
        <v>1198</v>
      </c>
      <c r="J22">
        <v>1349</v>
      </c>
      <c r="K22">
        <v>1071</v>
      </c>
      <c r="L22">
        <v>1177</v>
      </c>
      <c r="M22">
        <v>897</v>
      </c>
      <c r="N22">
        <v>511</v>
      </c>
      <c r="O22" s="3">
        <v>0</v>
      </c>
      <c r="P22">
        <v>0</v>
      </c>
      <c r="Q22">
        <v>0</v>
      </c>
      <c r="R22">
        <v>0</v>
      </c>
      <c r="S22">
        <v>0</v>
      </c>
      <c r="T22">
        <v>965</v>
      </c>
    </row>
    <row r="23" spans="1:21" x14ac:dyDescent="0.25">
      <c r="A23">
        <v>8</v>
      </c>
      <c r="B23" t="s">
        <v>32</v>
      </c>
      <c r="C23">
        <v>80</v>
      </c>
      <c r="D23">
        <v>84</v>
      </c>
      <c r="E23">
        <v>82</v>
      </c>
      <c r="F23" t="s">
        <v>37</v>
      </c>
      <c r="G23" s="3">
        <v>0</v>
      </c>
      <c r="H23">
        <v>11</v>
      </c>
      <c r="I23">
        <v>10</v>
      </c>
      <c r="J23">
        <v>11</v>
      </c>
      <c r="K23">
        <v>10</v>
      </c>
      <c r="L23">
        <v>112</v>
      </c>
      <c r="M23">
        <v>452</v>
      </c>
      <c r="N23">
        <v>1467</v>
      </c>
      <c r="O23">
        <v>7</v>
      </c>
      <c r="P23">
        <v>0</v>
      </c>
      <c r="Q23">
        <v>0</v>
      </c>
      <c r="R23">
        <v>0</v>
      </c>
      <c r="S23">
        <v>0</v>
      </c>
      <c r="T23">
        <v>2081</v>
      </c>
    </row>
    <row r="24" spans="1:21" x14ac:dyDescent="0.25">
      <c r="A24">
        <v>8</v>
      </c>
      <c r="B24" t="s">
        <v>34</v>
      </c>
      <c r="C24">
        <v>80</v>
      </c>
      <c r="D24">
        <v>84</v>
      </c>
      <c r="E24">
        <v>82</v>
      </c>
      <c r="G24" s="3">
        <v>0</v>
      </c>
      <c r="H24">
        <v>1441</v>
      </c>
      <c r="I24">
        <v>1156</v>
      </c>
      <c r="J24">
        <v>1165</v>
      </c>
      <c r="K24">
        <v>433</v>
      </c>
      <c r="L24">
        <v>1042</v>
      </c>
      <c r="M24">
        <v>855</v>
      </c>
      <c r="N24">
        <v>727</v>
      </c>
      <c r="O24">
        <v>404</v>
      </c>
      <c r="P24">
        <v>0</v>
      </c>
      <c r="Q24">
        <v>0</v>
      </c>
      <c r="R24">
        <v>0</v>
      </c>
      <c r="S24">
        <v>0</v>
      </c>
      <c r="T24">
        <v>778</v>
      </c>
    </row>
    <row r="25" spans="1:21" x14ac:dyDescent="0.25">
      <c r="A25">
        <v>9</v>
      </c>
      <c r="B25" t="s">
        <v>32</v>
      </c>
      <c r="C25">
        <v>85</v>
      </c>
      <c r="D25">
        <v>89</v>
      </c>
      <c r="E25">
        <v>87</v>
      </c>
      <c r="F25" t="s">
        <v>38</v>
      </c>
      <c r="G25">
        <v>0</v>
      </c>
      <c r="H25">
        <v>3</v>
      </c>
      <c r="I25" s="3">
        <v>0</v>
      </c>
      <c r="J25">
        <v>3</v>
      </c>
      <c r="K25">
        <v>3</v>
      </c>
      <c r="L25">
        <v>32</v>
      </c>
      <c r="M25">
        <v>78</v>
      </c>
      <c r="N25">
        <v>205</v>
      </c>
      <c r="O25">
        <v>417</v>
      </c>
      <c r="P25">
        <v>0</v>
      </c>
      <c r="Q25">
        <v>0</v>
      </c>
      <c r="R25">
        <v>0</v>
      </c>
      <c r="S25">
        <v>0</v>
      </c>
      <c r="T25">
        <v>742</v>
      </c>
    </row>
    <row r="26" spans="1:21" x14ac:dyDescent="0.25">
      <c r="A26">
        <v>9</v>
      </c>
      <c r="B26" t="s">
        <v>34</v>
      </c>
      <c r="C26">
        <v>85</v>
      </c>
      <c r="D26">
        <v>89</v>
      </c>
      <c r="E26">
        <v>87</v>
      </c>
      <c r="G26">
        <v>0</v>
      </c>
      <c r="H26">
        <v>762</v>
      </c>
      <c r="I26" s="3">
        <v>0</v>
      </c>
      <c r="J26">
        <v>417</v>
      </c>
      <c r="K26">
        <v>323</v>
      </c>
      <c r="L26">
        <v>767</v>
      </c>
      <c r="M26">
        <v>699</v>
      </c>
      <c r="N26">
        <v>741</v>
      </c>
      <c r="O26">
        <v>583</v>
      </c>
      <c r="P26">
        <v>0</v>
      </c>
      <c r="Q26">
        <v>0</v>
      </c>
      <c r="R26">
        <v>0</v>
      </c>
      <c r="S26">
        <v>0</v>
      </c>
      <c r="T26">
        <v>646</v>
      </c>
    </row>
    <row r="27" spans="1:21" x14ac:dyDescent="0.25">
      <c r="A27">
        <v>10</v>
      </c>
      <c r="B27" t="s">
        <v>32</v>
      </c>
      <c r="C27">
        <v>90</v>
      </c>
      <c r="D27">
        <v>94</v>
      </c>
      <c r="E27">
        <v>92</v>
      </c>
      <c r="F27" t="s">
        <v>39</v>
      </c>
      <c r="G27">
        <v>0</v>
      </c>
      <c r="H27">
        <v>0</v>
      </c>
      <c r="I27">
        <v>0</v>
      </c>
      <c r="J27">
        <v>0</v>
      </c>
      <c r="K27" s="3">
        <v>0</v>
      </c>
      <c r="L27">
        <v>3</v>
      </c>
      <c r="M27">
        <v>12</v>
      </c>
      <c r="N27">
        <v>19</v>
      </c>
      <c r="O27">
        <v>47</v>
      </c>
      <c r="P27">
        <v>72</v>
      </c>
      <c r="Q27" s="3">
        <v>0</v>
      </c>
      <c r="R27">
        <v>0</v>
      </c>
      <c r="S27">
        <v>0</v>
      </c>
      <c r="T27">
        <v>155</v>
      </c>
    </row>
    <row r="28" spans="1:21" x14ac:dyDescent="0.25">
      <c r="A28">
        <v>10</v>
      </c>
      <c r="B28" t="s">
        <v>34</v>
      </c>
      <c r="C28">
        <v>90</v>
      </c>
      <c r="D28">
        <v>94</v>
      </c>
      <c r="E28">
        <v>92</v>
      </c>
      <c r="G28">
        <v>0</v>
      </c>
      <c r="H28">
        <v>0</v>
      </c>
      <c r="I28">
        <v>0</v>
      </c>
      <c r="J28">
        <v>0</v>
      </c>
      <c r="K28" s="3">
        <v>0</v>
      </c>
      <c r="L28">
        <v>792</v>
      </c>
      <c r="M28">
        <v>672</v>
      </c>
      <c r="N28">
        <v>800</v>
      </c>
      <c r="O28">
        <v>613</v>
      </c>
      <c r="P28">
        <v>390</v>
      </c>
      <c r="Q28" s="3">
        <v>0</v>
      </c>
      <c r="R28">
        <v>0</v>
      </c>
      <c r="S28">
        <v>0</v>
      </c>
      <c r="T28">
        <v>535</v>
      </c>
    </row>
    <row r="29" spans="1:21" x14ac:dyDescent="0.25">
      <c r="A29">
        <v>11</v>
      </c>
      <c r="B29" t="s">
        <v>32</v>
      </c>
      <c r="C29">
        <v>95</v>
      </c>
      <c r="D29">
        <v>99</v>
      </c>
      <c r="E29">
        <v>97</v>
      </c>
      <c r="F29" t="s">
        <v>40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  <c r="M29">
        <v>2</v>
      </c>
      <c r="N29">
        <v>3</v>
      </c>
      <c r="O29">
        <v>5</v>
      </c>
      <c r="P29">
        <v>3</v>
      </c>
      <c r="Q29">
        <v>0</v>
      </c>
      <c r="R29">
        <v>0</v>
      </c>
      <c r="S29">
        <v>0</v>
      </c>
      <c r="T29">
        <v>13</v>
      </c>
    </row>
    <row r="30" spans="1:21" x14ac:dyDescent="0.25">
      <c r="A30">
        <v>11</v>
      </c>
      <c r="B30" t="s">
        <v>34</v>
      </c>
      <c r="C30">
        <v>95</v>
      </c>
      <c r="D30">
        <v>99</v>
      </c>
      <c r="E30">
        <v>97</v>
      </c>
      <c r="G30">
        <v>0</v>
      </c>
      <c r="H30">
        <v>0</v>
      </c>
      <c r="I30">
        <v>0</v>
      </c>
      <c r="J30">
        <v>0</v>
      </c>
      <c r="K30">
        <v>0</v>
      </c>
      <c r="L30">
        <v>0</v>
      </c>
      <c r="M30">
        <v>386</v>
      </c>
      <c r="N30">
        <v>342</v>
      </c>
      <c r="O30">
        <v>684</v>
      </c>
      <c r="P30">
        <v>486</v>
      </c>
      <c r="Q30">
        <v>0</v>
      </c>
      <c r="R30">
        <v>0</v>
      </c>
      <c r="S30">
        <v>0</v>
      </c>
      <c r="T30">
        <v>513</v>
      </c>
    </row>
    <row r="31" spans="1:21" x14ac:dyDescent="0.25">
      <c r="A31">
        <v>12</v>
      </c>
      <c r="B31" t="s">
        <v>32</v>
      </c>
      <c r="E31" t="s">
        <v>10</v>
      </c>
      <c r="F31" t="s">
        <v>149</v>
      </c>
      <c r="G31" s="6">
        <v>1233</v>
      </c>
      <c r="H31">
        <v>3321</v>
      </c>
      <c r="I31">
        <v>2624</v>
      </c>
      <c r="J31">
        <v>2147</v>
      </c>
      <c r="K31">
        <v>1822</v>
      </c>
      <c r="L31">
        <v>6681</v>
      </c>
      <c r="M31">
        <v>4017</v>
      </c>
      <c r="N31">
        <v>1715</v>
      </c>
      <c r="O31">
        <v>477</v>
      </c>
      <c r="P31">
        <v>75</v>
      </c>
      <c r="T31" s="6">
        <v>24113</v>
      </c>
      <c r="U31" s="6"/>
    </row>
    <row r="32" spans="1:21" x14ac:dyDescent="0.25">
      <c r="A32">
        <v>12</v>
      </c>
      <c r="B32" t="s">
        <v>34</v>
      </c>
      <c r="E32" t="s">
        <v>10</v>
      </c>
      <c r="G32">
        <v>1693</v>
      </c>
      <c r="H32">
        <v>1691</v>
      </c>
      <c r="I32">
        <v>1585</v>
      </c>
      <c r="J32">
        <v>1446</v>
      </c>
      <c r="K32">
        <v>1339</v>
      </c>
      <c r="L32">
        <v>1126</v>
      </c>
      <c r="M32">
        <v>895</v>
      </c>
      <c r="N32">
        <v>726</v>
      </c>
      <c r="O32">
        <v>583</v>
      </c>
      <c r="P32">
        <v>394</v>
      </c>
      <c r="T32" s="6">
        <v>1247</v>
      </c>
      <c r="U32" s="6"/>
    </row>
    <row r="63" spans="24:37" x14ac:dyDescent="0.25">
      <c r="X63" s="245"/>
      <c r="Y63" s="245"/>
      <c r="Z63" s="93"/>
      <c r="AA63" s="93"/>
      <c r="AB63" s="246" t="s">
        <v>340</v>
      </c>
      <c r="AC63" s="246"/>
      <c r="AD63" s="246"/>
      <c r="AE63" s="246"/>
      <c r="AF63" s="246"/>
      <c r="AG63" s="246"/>
      <c r="AH63" s="246"/>
      <c r="AI63" s="93"/>
      <c r="AJ63" s="245"/>
      <c r="AK63" s="245"/>
    </row>
    <row r="64" spans="24:37" x14ac:dyDescent="0.25">
      <c r="X64" s="245"/>
      <c r="Y64" s="245"/>
      <c r="Z64" s="93"/>
      <c r="AA64" s="93"/>
      <c r="AB64" s="247" t="s">
        <v>341</v>
      </c>
      <c r="AC64" s="247"/>
      <c r="AD64" s="247"/>
      <c r="AE64" s="247"/>
      <c r="AF64" s="247"/>
      <c r="AG64" s="247"/>
      <c r="AH64" s="247"/>
      <c r="AI64" s="93"/>
      <c r="AJ64" s="245"/>
      <c r="AK64" s="245"/>
    </row>
    <row r="65" spans="24:37" ht="24" x14ac:dyDescent="0.25">
      <c r="X65" s="120" t="s">
        <v>342</v>
      </c>
      <c r="Y65" s="93"/>
      <c r="Z65" s="93"/>
      <c r="AA65" s="93"/>
      <c r="AB65" s="248" t="s">
        <v>343</v>
      </c>
      <c r="AC65" s="248"/>
      <c r="AD65" s="248"/>
      <c r="AE65" s="248"/>
      <c r="AF65" s="248"/>
      <c r="AG65" s="248"/>
      <c r="AH65" s="248"/>
      <c r="AI65" s="93"/>
      <c r="AJ65" s="245"/>
      <c r="AK65" s="245"/>
    </row>
    <row r="66" spans="24:37" ht="36" x14ac:dyDescent="0.25">
      <c r="X66" s="93"/>
      <c r="Y66" s="121">
        <v>0</v>
      </c>
      <c r="Z66" s="121">
        <v>1</v>
      </c>
      <c r="AA66" s="121">
        <v>2</v>
      </c>
      <c r="AB66" s="121">
        <v>3</v>
      </c>
      <c r="AC66" s="121">
        <v>4</v>
      </c>
      <c r="AD66" s="120" t="s">
        <v>344</v>
      </c>
      <c r="AE66" s="122" t="s">
        <v>345</v>
      </c>
      <c r="AF66" s="122" t="s">
        <v>346</v>
      </c>
      <c r="AG66" s="122" t="s">
        <v>347</v>
      </c>
      <c r="AH66" s="122" t="s">
        <v>348</v>
      </c>
      <c r="AI66" s="122" t="s">
        <v>349</v>
      </c>
      <c r="AJ66" s="120" t="s">
        <v>350</v>
      </c>
      <c r="AK66" s="123" t="s">
        <v>351</v>
      </c>
    </row>
    <row r="67" spans="24:37" x14ac:dyDescent="0.25">
      <c r="X67" s="124" t="s">
        <v>352</v>
      </c>
      <c r="Y67" s="125">
        <v>0</v>
      </c>
      <c r="Z67" s="125">
        <v>0</v>
      </c>
      <c r="AA67" s="125">
        <v>0</v>
      </c>
      <c r="AB67" s="125">
        <v>0</v>
      </c>
      <c r="AC67" s="125">
        <v>0</v>
      </c>
      <c r="AD67" s="125">
        <v>0</v>
      </c>
      <c r="AE67" s="126">
        <v>0</v>
      </c>
      <c r="AF67" s="126">
        <v>0</v>
      </c>
      <c r="AG67" s="126">
        <v>0</v>
      </c>
      <c r="AH67" s="126">
        <v>0</v>
      </c>
      <c r="AI67" s="126">
        <v>0</v>
      </c>
      <c r="AJ67" s="127" t="s">
        <v>353</v>
      </c>
      <c r="AK67" s="128">
        <v>0</v>
      </c>
    </row>
    <row r="68" spans="24:37" x14ac:dyDescent="0.25">
      <c r="X68" s="93"/>
      <c r="Y68" s="129">
        <v>0</v>
      </c>
      <c r="Z68" s="129">
        <v>0</v>
      </c>
      <c r="AA68" s="129">
        <v>0</v>
      </c>
      <c r="AB68" s="129">
        <v>0</v>
      </c>
      <c r="AC68" s="129">
        <v>0</v>
      </c>
      <c r="AD68" s="129">
        <v>0</v>
      </c>
      <c r="AE68" s="130">
        <v>0</v>
      </c>
      <c r="AF68" s="130">
        <v>0</v>
      </c>
      <c r="AG68" s="130">
        <v>0</v>
      </c>
      <c r="AH68" s="130">
        <v>0</v>
      </c>
      <c r="AI68" s="130">
        <v>0</v>
      </c>
      <c r="AJ68" s="127" t="s">
        <v>354</v>
      </c>
      <c r="AK68" s="131">
        <v>0</v>
      </c>
    </row>
    <row r="69" spans="24:37" x14ac:dyDescent="0.25">
      <c r="X69" s="124" t="s">
        <v>355</v>
      </c>
      <c r="Y69" s="125">
        <v>0</v>
      </c>
      <c r="Z69" s="125">
        <v>0</v>
      </c>
      <c r="AA69" s="125">
        <v>2</v>
      </c>
      <c r="AB69" s="125">
        <v>0</v>
      </c>
      <c r="AC69" s="125">
        <v>0</v>
      </c>
      <c r="AD69" s="125">
        <v>0</v>
      </c>
      <c r="AE69" s="126">
        <v>0</v>
      </c>
      <c r="AF69" s="126">
        <v>0</v>
      </c>
      <c r="AG69" s="126">
        <v>0</v>
      </c>
      <c r="AH69" s="126">
        <v>0</v>
      </c>
      <c r="AI69" s="126">
        <v>0</v>
      </c>
      <c r="AJ69" s="127" t="s">
        <v>353</v>
      </c>
      <c r="AK69" s="128">
        <v>2</v>
      </c>
    </row>
    <row r="70" spans="24:37" x14ac:dyDescent="0.25">
      <c r="X70" s="93"/>
      <c r="Y70" s="129">
        <v>0</v>
      </c>
      <c r="Z70" s="129">
        <v>0</v>
      </c>
      <c r="AA70" s="129">
        <v>109</v>
      </c>
      <c r="AB70" s="129">
        <v>0</v>
      </c>
      <c r="AC70" s="129">
        <v>0</v>
      </c>
      <c r="AD70" s="129">
        <v>0</v>
      </c>
      <c r="AE70" s="130">
        <v>0</v>
      </c>
      <c r="AF70" s="130">
        <v>0</v>
      </c>
      <c r="AG70" s="130">
        <v>0</v>
      </c>
      <c r="AH70" s="130">
        <v>0</v>
      </c>
      <c r="AI70" s="130">
        <v>0</v>
      </c>
      <c r="AJ70" s="127" t="s">
        <v>354</v>
      </c>
      <c r="AK70" s="131">
        <v>109</v>
      </c>
    </row>
    <row r="71" spans="24:37" x14ac:dyDescent="0.25">
      <c r="X71" s="124" t="s">
        <v>356</v>
      </c>
      <c r="Y71" s="125">
        <v>83</v>
      </c>
      <c r="Z71" s="125">
        <v>180</v>
      </c>
      <c r="AA71" s="125">
        <v>85</v>
      </c>
      <c r="AB71" s="125">
        <v>43</v>
      </c>
      <c r="AC71" s="125">
        <v>17</v>
      </c>
      <c r="AD71" s="125">
        <v>1</v>
      </c>
      <c r="AE71" s="126">
        <v>0</v>
      </c>
      <c r="AF71" s="126">
        <v>0</v>
      </c>
      <c r="AG71" s="126">
        <v>0</v>
      </c>
      <c r="AH71" s="126">
        <v>0</v>
      </c>
      <c r="AI71" s="126">
        <v>0</v>
      </c>
      <c r="AJ71" s="127" t="s">
        <v>353</v>
      </c>
      <c r="AK71" s="128">
        <v>409</v>
      </c>
    </row>
    <row r="72" spans="24:37" x14ac:dyDescent="0.25">
      <c r="X72" s="93"/>
      <c r="Y72" s="129">
        <v>2172</v>
      </c>
      <c r="Z72" s="129">
        <v>2225</v>
      </c>
      <c r="AA72" s="129">
        <v>2220</v>
      </c>
      <c r="AB72" s="129">
        <v>1717</v>
      </c>
      <c r="AC72" s="129">
        <v>1117</v>
      </c>
      <c r="AD72" s="127" t="s">
        <v>357</v>
      </c>
      <c r="AE72" s="130">
        <v>0</v>
      </c>
      <c r="AF72" s="130">
        <v>0</v>
      </c>
      <c r="AG72" s="130">
        <v>0</v>
      </c>
      <c r="AH72" s="130">
        <v>0</v>
      </c>
      <c r="AI72" s="130">
        <v>0</v>
      </c>
      <c r="AJ72" s="127" t="s">
        <v>354</v>
      </c>
      <c r="AK72" s="131">
        <v>2109</v>
      </c>
    </row>
    <row r="73" spans="24:37" x14ac:dyDescent="0.25">
      <c r="X73" s="124" t="s">
        <v>358</v>
      </c>
      <c r="Y73" s="125">
        <v>250</v>
      </c>
      <c r="Z73" s="125">
        <v>646</v>
      </c>
      <c r="AA73" s="125">
        <v>383</v>
      </c>
      <c r="AB73" s="125">
        <v>171</v>
      </c>
      <c r="AC73" s="125">
        <v>107</v>
      </c>
      <c r="AD73" s="125">
        <v>173</v>
      </c>
      <c r="AE73" s="126">
        <v>0</v>
      </c>
      <c r="AF73" s="126">
        <v>0</v>
      </c>
      <c r="AG73" s="126">
        <v>0</v>
      </c>
      <c r="AH73" s="126">
        <v>0</v>
      </c>
      <c r="AI73" s="126">
        <v>0</v>
      </c>
      <c r="AJ73" s="127" t="s">
        <v>353</v>
      </c>
      <c r="AK73" s="132">
        <v>1730</v>
      </c>
    </row>
    <row r="74" spans="24:37" x14ac:dyDescent="0.25">
      <c r="X74" s="93"/>
      <c r="Y74" s="129">
        <v>2350</v>
      </c>
      <c r="Z74" s="129">
        <v>2288</v>
      </c>
      <c r="AA74" s="129">
        <v>2177</v>
      </c>
      <c r="AB74" s="129">
        <v>1927</v>
      </c>
      <c r="AC74" s="129">
        <v>1561</v>
      </c>
      <c r="AD74" s="129">
        <v>822</v>
      </c>
      <c r="AE74" s="130">
        <v>0</v>
      </c>
      <c r="AF74" s="130">
        <v>0</v>
      </c>
      <c r="AG74" s="130">
        <v>0</v>
      </c>
      <c r="AH74" s="130">
        <v>0</v>
      </c>
      <c r="AI74" s="130">
        <v>0</v>
      </c>
      <c r="AJ74" s="127" t="s">
        <v>354</v>
      </c>
      <c r="AK74" s="131">
        <v>2045</v>
      </c>
    </row>
    <row r="75" spans="24:37" x14ac:dyDescent="0.25">
      <c r="X75" s="124" t="s">
        <v>359</v>
      </c>
      <c r="Y75" s="125">
        <v>833</v>
      </c>
      <c r="Z75" s="133">
        <v>2225</v>
      </c>
      <c r="AA75" s="133">
        <v>1805</v>
      </c>
      <c r="AB75" s="133">
        <v>1579</v>
      </c>
      <c r="AC75" s="133">
        <v>1214</v>
      </c>
      <c r="AD75" s="125">
        <v>680</v>
      </c>
      <c r="AE75" s="126">
        <v>84</v>
      </c>
      <c r="AF75" s="126">
        <v>0</v>
      </c>
      <c r="AG75" s="126">
        <v>0</v>
      </c>
      <c r="AH75" s="126">
        <v>0</v>
      </c>
      <c r="AI75" s="126">
        <v>0</v>
      </c>
      <c r="AJ75" s="127" t="s">
        <v>353</v>
      </c>
      <c r="AK75" s="132">
        <v>8420</v>
      </c>
    </row>
    <row r="76" spans="24:37" x14ac:dyDescent="0.25">
      <c r="X76" s="93"/>
      <c r="Y76" s="129">
        <v>1460</v>
      </c>
      <c r="Z76" s="129">
        <v>1497</v>
      </c>
      <c r="AA76" s="129">
        <v>1459</v>
      </c>
      <c r="AB76" s="129">
        <v>1408</v>
      </c>
      <c r="AC76" s="129">
        <v>1288</v>
      </c>
      <c r="AD76" s="129">
        <v>1341</v>
      </c>
      <c r="AE76" s="130">
        <v>689</v>
      </c>
      <c r="AF76" s="130">
        <v>0</v>
      </c>
      <c r="AG76" s="130">
        <v>0</v>
      </c>
      <c r="AH76" s="130">
        <v>0</v>
      </c>
      <c r="AI76" s="130">
        <v>0</v>
      </c>
      <c r="AJ76" s="127" t="s">
        <v>354</v>
      </c>
      <c r="AK76" s="131">
        <v>1418</v>
      </c>
    </row>
    <row r="77" spans="24:37" x14ac:dyDescent="0.25">
      <c r="X77" s="124" t="s">
        <v>360</v>
      </c>
      <c r="Y77" s="125">
        <v>54</v>
      </c>
      <c r="Z77" s="125">
        <v>215</v>
      </c>
      <c r="AA77" s="125">
        <v>291</v>
      </c>
      <c r="AB77" s="125">
        <v>285</v>
      </c>
      <c r="AC77" s="125">
        <v>411</v>
      </c>
      <c r="AD77" s="133">
        <v>4959</v>
      </c>
      <c r="AE77" s="126">
        <v>309</v>
      </c>
      <c r="AF77" s="126">
        <v>5</v>
      </c>
      <c r="AG77" s="126">
        <v>0</v>
      </c>
      <c r="AH77" s="126">
        <v>0</v>
      </c>
      <c r="AI77" s="126">
        <v>0</v>
      </c>
      <c r="AJ77" s="127" t="s">
        <v>353</v>
      </c>
      <c r="AK77" s="132">
        <v>6529</v>
      </c>
    </row>
    <row r="78" spans="24:37" x14ac:dyDescent="0.25">
      <c r="X78" s="93"/>
      <c r="Y78" s="129">
        <v>1571</v>
      </c>
      <c r="Z78" s="129">
        <v>1534</v>
      </c>
      <c r="AA78" s="129">
        <v>1495</v>
      </c>
      <c r="AB78" s="129">
        <v>1366</v>
      </c>
      <c r="AC78" s="129">
        <v>1512</v>
      </c>
      <c r="AD78" s="129">
        <v>1105</v>
      </c>
      <c r="AE78" s="130">
        <v>1053</v>
      </c>
      <c r="AF78" s="130">
        <v>334</v>
      </c>
      <c r="AG78" s="130">
        <v>0</v>
      </c>
      <c r="AH78" s="130">
        <v>0</v>
      </c>
      <c r="AI78" s="130">
        <v>0</v>
      </c>
      <c r="AJ78" s="127" t="s">
        <v>354</v>
      </c>
      <c r="AK78" s="131">
        <v>1174</v>
      </c>
    </row>
    <row r="79" spans="24:37" x14ac:dyDescent="0.25">
      <c r="X79" s="124" t="s">
        <v>361</v>
      </c>
      <c r="Y79" s="125">
        <v>12</v>
      </c>
      <c r="Z79" s="125">
        <v>41</v>
      </c>
      <c r="AA79" s="125">
        <v>47</v>
      </c>
      <c r="AB79" s="125">
        <v>55</v>
      </c>
      <c r="AC79" s="125">
        <v>59</v>
      </c>
      <c r="AD79" s="125">
        <v>721</v>
      </c>
      <c r="AE79" s="134">
        <v>3080</v>
      </c>
      <c r="AF79" s="126">
        <v>16</v>
      </c>
      <c r="AG79" s="126">
        <v>1</v>
      </c>
      <c r="AH79" s="126">
        <v>0</v>
      </c>
      <c r="AI79" s="126">
        <v>0</v>
      </c>
      <c r="AJ79" s="127" t="s">
        <v>353</v>
      </c>
      <c r="AK79" s="132">
        <v>4032</v>
      </c>
    </row>
    <row r="80" spans="24:37" x14ac:dyDescent="0.25">
      <c r="X80" s="93"/>
      <c r="Y80" s="129">
        <v>1414</v>
      </c>
      <c r="Z80" s="129">
        <v>1418</v>
      </c>
      <c r="AA80" s="129">
        <v>1198</v>
      </c>
      <c r="AB80" s="129">
        <v>1349</v>
      </c>
      <c r="AC80" s="129">
        <v>1071</v>
      </c>
      <c r="AD80" s="129">
        <v>1177</v>
      </c>
      <c r="AE80" s="130">
        <v>897</v>
      </c>
      <c r="AF80" s="130">
        <v>511</v>
      </c>
      <c r="AG80" s="135" t="s">
        <v>357</v>
      </c>
      <c r="AH80" s="130">
        <v>0</v>
      </c>
      <c r="AI80" s="130">
        <v>0</v>
      </c>
      <c r="AJ80" s="127" t="s">
        <v>354</v>
      </c>
      <c r="AK80" s="131">
        <v>965</v>
      </c>
    </row>
    <row r="81" spans="24:37" x14ac:dyDescent="0.25">
      <c r="X81" s="124" t="s">
        <v>362</v>
      </c>
      <c r="Y81" s="125">
        <v>1</v>
      </c>
      <c r="Z81" s="125">
        <v>11</v>
      </c>
      <c r="AA81" s="125">
        <v>10</v>
      </c>
      <c r="AB81" s="125">
        <v>11</v>
      </c>
      <c r="AC81" s="125">
        <v>10</v>
      </c>
      <c r="AD81" s="125">
        <v>112</v>
      </c>
      <c r="AE81" s="126">
        <v>452</v>
      </c>
      <c r="AF81" s="134">
        <v>1467</v>
      </c>
      <c r="AG81" s="126">
        <v>7</v>
      </c>
      <c r="AH81" s="126">
        <v>0</v>
      </c>
      <c r="AI81" s="126">
        <v>0</v>
      </c>
      <c r="AJ81" s="127" t="s">
        <v>353</v>
      </c>
      <c r="AK81" s="132">
        <v>2081</v>
      </c>
    </row>
    <row r="82" spans="24:37" x14ac:dyDescent="0.25">
      <c r="X82" s="93"/>
      <c r="Y82" s="127" t="s">
        <v>357</v>
      </c>
      <c r="Z82" s="129">
        <v>1441</v>
      </c>
      <c r="AA82" s="129">
        <v>1156</v>
      </c>
      <c r="AB82" s="129">
        <v>1165</v>
      </c>
      <c r="AC82" s="129">
        <v>433</v>
      </c>
      <c r="AD82" s="129">
        <v>1042</v>
      </c>
      <c r="AE82" s="130">
        <v>855</v>
      </c>
      <c r="AF82" s="130">
        <v>727</v>
      </c>
      <c r="AG82" s="130">
        <v>404</v>
      </c>
      <c r="AH82" s="130">
        <v>0</v>
      </c>
      <c r="AI82" s="130">
        <v>0</v>
      </c>
      <c r="AJ82" s="127" t="s">
        <v>354</v>
      </c>
      <c r="AK82" s="131">
        <v>778</v>
      </c>
    </row>
    <row r="83" spans="24:37" x14ac:dyDescent="0.25">
      <c r="X83" s="124" t="s">
        <v>363</v>
      </c>
      <c r="Y83" s="125">
        <v>0</v>
      </c>
      <c r="Z83" s="125">
        <v>3</v>
      </c>
      <c r="AA83" s="125">
        <v>1</v>
      </c>
      <c r="AB83" s="125">
        <v>3</v>
      </c>
      <c r="AC83" s="125">
        <v>3</v>
      </c>
      <c r="AD83" s="125">
        <v>32</v>
      </c>
      <c r="AE83" s="126">
        <v>78</v>
      </c>
      <c r="AF83" s="126">
        <v>205</v>
      </c>
      <c r="AG83" s="126">
        <v>417</v>
      </c>
      <c r="AH83" s="126">
        <v>0</v>
      </c>
      <c r="AI83" s="126">
        <v>0</v>
      </c>
      <c r="AJ83" s="127" t="s">
        <v>353</v>
      </c>
      <c r="AK83" s="128">
        <v>742</v>
      </c>
    </row>
    <row r="84" spans="24:37" x14ac:dyDescent="0.25">
      <c r="X84" s="93"/>
      <c r="Y84" s="129">
        <v>0</v>
      </c>
      <c r="Z84" s="129">
        <v>762</v>
      </c>
      <c r="AA84" s="127" t="s">
        <v>357</v>
      </c>
      <c r="AB84" s="129">
        <v>417</v>
      </c>
      <c r="AC84" s="129">
        <v>323</v>
      </c>
      <c r="AD84" s="129">
        <v>767</v>
      </c>
      <c r="AE84" s="130">
        <v>699</v>
      </c>
      <c r="AF84" s="130">
        <v>741</v>
      </c>
      <c r="AG84" s="130">
        <v>583</v>
      </c>
      <c r="AH84" s="130">
        <v>0</v>
      </c>
      <c r="AI84" s="130">
        <v>0</v>
      </c>
      <c r="AJ84" s="127" t="s">
        <v>354</v>
      </c>
      <c r="AK84" s="131">
        <v>646</v>
      </c>
    </row>
    <row r="85" spans="24:37" x14ac:dyDescent="0.25">
      <c r="X85" s="124" t="s">
        <v>364</v>
      </c>
      <c r="Y85" s="125">
        <v>0</v>
      </c>
      <c r="Z85" s="125">
        <v>0</v>
      </c>
      <c r="AA85" s="125">
        <v>0</v>
      </c>
      <c r="AB85" s="125">
        <v>0</v>
      </c>
      <c r="AC85" s="125">
        <v>1</v>
      </c>
      <c r="AD85" s="125">
        <v>3</v>
      </c>
      <c r="AE85" s="126">
        <v>12</v>
      </c>
      <c r="AF85" s="126">
        <v>19</v>
      </c>
      <c r="AG85" s="126">
        <v>47</v>
      </c>
      <c r="AH85" s="126">
        <v>72</v>
      </c>
      <c r="AI85" s="126">
        <v>1</v>
      </c>
      <c r="AJ85" s="127" t="s">
        <v>353</v>
      </c>
      <c r="AK85" s="128">
        <v>155</v>
      </c>
    </row>
    <row r="86" spans="24:37" x14ac:dyDescent="0.25">
      <c r="X86" s="93"/>
      <c r="Y86" s="129">
        <v>0</v>
      </c>
      <c r="Z86" s="129">
        <v>0</v>
      </c>
      <c r="AA86" s="129">
        <v>0</v>
      </c>
      <c r="AB86" s="129">
        <v>0</v>
      </c>
      <c r="AC86" s="127" t="s">
        <v>357</v>
      </c>
      <c r="AD86" s="129">
        <v>792</v>
      </c>
      <c r="AE86" s="130">
        <v>672</v>
      </c>
      <c r="AF86" s="130">
        <v>800</v>
      </c>
      <c r="AG86" s="130">
        <v>613</v>
      </c>
      <c r="AH86" s="130">
        <v>390</v>
      </c>
      <c r="AI86" s="135" t="s">
        <v>357</v>
      </c>
      <c r="AJ86" s="127" t="s">
        <v>354</v>
      </c>
      <c r="AK86" s="131">
        <v>535</v>
      </c>
    </row>
    <row r="87" spans="24:37" x14ac:dyDescent="0.25">
      <c r="X87" s="124" t="s">
        <v>365</v>
      </c>
      <c r="Y87" s="125">
        <v>0</v>
      </c>
      <c r="Z87" s="125">
        <v>0</v>
      </c>
      <c r="AA87" s="125">
        <v>0</v>
      </c>
      <c r="AB87" s="125">
        <v>0</v>
      </c>
      <c r="AC87" s="125">
        <v>0</v>
      </c>
      <c r="AD87" s="125">
        <v>0</v>
      </c>
      <c r="AE87" s="126">
        <v>2</v>
      </c>
      <c r="AF87" s="126">
        <v>3</v>
      </c>
      <c r="AG87" s="126">
        <v>5</v>
      </c>
      <c r="AH87" s="126">
        <v>3</v>
      </c>
      <c r="AI87" s="126">
        <v>0</v>
      </c>
      <c r="AJ87" s="127" t="s">
        <v>353</v>
      </c>
      <c r="AK87" s="128">
        <v>13</v>
      </c>
    </row>
    <row r="88" spans="24:37" x14ac:dyDescent="0.25">
      <c r="X88" s="93"/>
      <c r="Y88" s="136">
        <v>0</v>
      </c>
      <c r="Z88" s="136">
        <v>0</v>
      </c>
      <c r="AA88" s="136">
        <v>0</v>
      </c>
      <c r="AB88" s="136">
        <v>0</v>
      </c>
      <c r="AC88" s="136">
        <v>0</v>
      </c>
      <c r="AD88" s="136">
        <v>0</v>
      </c>
      <c r="AE88" s="137">
        <v>386</v>
      </c>
      <c r="AF88" s="137">
        <v>342</v>
      </c>
      <c r="AG88" s="137">
        <v>684</v>
      </c>
      <c r="AH88" s="137">
        <v>486</v>
      </c>
      <c r="AI88" s="137">
        <v>0</v>
      </c>
      <c r="AJ88" s="138" t="s">
        <v>354</v>
      </c>
      <c r="AK88" s="139">
        <v>513</v>
      </c>
    </row>
    <row r="89" spans="24:37" x14ac:dyDescent="0.25">
      <c r="X89" s="249" t="s">
        <v>366</v>
      </c>
      <c r="Y89" s="249"/>
      <c r="Z89" s="140">
        <v>3321</v>
      </c>
      <c r="AA89" s="140">
        <v>2624</v>
      </c>
      <c r="AB89" s="140">
        <v>2147</v>
      </c>
      <c r="AC89" s="140">
        <v>1822</v>
      </c>
      <c r="AD89" s="140">
        <v>6681</v>
      </c>
      <c r="AE89" s="141">
        <v>4017</v>
      </c>
      <c r="AF89" s="141">
        <v>1715</v>
      </c>
      <c r="AG89" s="142">
        <v>477</v>
      </c>
      <c r="AH89" s="142">
        <v>75</v>
      </c>
      <c r="AI89" s="142">
        <v>1</v>
      </c>
      <c r="AJ89" s="250" t="s">
        <v>367</v>
      </c>
      <c r="AK89" s="250"/>
    </row>
    <row r="90" spans="24:37" x14ac:dyDescent="0.25">
      <c r="X90" s="251">
        <v>1693</v>
      </c>
      <c r="Y90" s="251"/>
      <c r="Z90" s="143">
        <v>1691</v>
      </c>
      <c r="AA90" s="143">
        <v>1585</v>
      </c>
      <c r="AB90" s="143">
        <v>1446</v>
      </c>
      <c r="AC90" s="143">
        <v>1339</v>
      </c>
      <c r="AD90" s="143">
        <v>1126</v>
      </c>
      <c r="AE90" s="144">
        <v>895</v>
      </c>
      <c r="AF90" s="144">
        <v>726</v>
      </c>
      <c r="AG90" s="144">
        <v>583</v>
      </c>
      <c r="AH90" s="144">
        <v>394</v>
      </c>
      <c r="AI90" s="122" t="s">
        <v>368</v>
      </c>
      <c r="AJ90" s="250" t="s">
        <v>369</v>
      </c>
      <c r="AK90" s="250"/>
    </row>
    <row r="93" spans="24:37" x14ac:dyDescent="0.25">
      <c r="X93" s="145" t="s">
        <v>370</v>
      </c>
    </row>
    <row r="94" spans="24:37" x14ac:dyDescent="0.25">
      <c r="X94" s="145" t="s">
        <v>371</v>
      </c>
    </row>
    <row r="95" spans="24:37" x14ac:dyDescent="0.25">
      <c r="X95" s="47" t="s">
        <v>372</v>
      </c>
    </row>
  </sheetData>
  <mergeCells count="12">
    <mergeCell ref="AB65:AH65"/>
    <mergeCell ref="AJ65:AK65"/>
    <mergeCell ref="X89:Y89"/>
    <mergeCell ref="AJ89:AK89"/>
    <mergeCell ref="X90:Y90"/>
    <mergeCell ref="AJ90:AK90"/>
    <mergeCell ref="X63:Y63"/>
    <mergeCell ref="AB63:AH63"/>
    <mergeCell ref="AJ63:AK63"/>
    <mergeCell ref="X64:Y64"/>
    <mergeCell ref="AB64:AH64"/>
    <mergeCell ref="AJ64:AK64"/>
  </mergeCells>
  <hyperlinks>
    <hyperlink ref="A1" location="TOC!A1" display="TOC"/>
  </hyperlinks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81"/>
  <sheetViews>
    <sheetView workbookViewId="0"/>
  </sheetViews>
  <sheetFormatPr defaultRowHeight="15" x14ac:dyDescent="0.25"/>
  <sheetData>
    <row r="1" spans="1:16" x14ac:dyDescent="0.25">
      <c r="A1" s="1" t="s">
        <v>0</v>
      </c>
      <c r="E1" t="s">
        <v>515</v>
      </c>
    </row>
    <row r="2" spans="1:16" x14ac:dyDescent="0.25">
      <c r="A2" t="s">
        <v>57</v>
      </c>
    </row>
    <row r="3" spans="1:16" x14ac:dyDescent="0.25">
      <c r="A3" t="s">
        <v>56</v>
      </c>
    </row>
    <row r="5" spans="1:16" x14ac:dyDescent="0.25">
      <c r="N5" t="s">
        <v>559</v>
      </c>
      <c r="O5">
        <v>0.55000000000000004</v>
      </c>
    </row>
    <row r="7" spans="1:16" x14ac:dyDescent="0.25">
      <c r="K7" t="s">
        <v>516</v>
      </c>
      <c r="L7" t="s">
        <v>516</v>
      </c>
      <c r="M7" t="s">
        <v>517</v>
      </c>
      <c r="N7" t="s">
        <v>517</v>
      </c>
    </row>
    <row r="8" spans="1:16" x14ac:dyDescent="0.25">
      <c r="J8" t="s">
        <v>126</v>
      </c>
      <c r="K8" t="s">
        <v>374</v>
      </c>
      <c r="L8" t="s">
        <v>375</v>
      </c>
      <c r="M8" t="s">
        <v>374</v>
      </c>
      <c r="N8" t="s">
        <v>375</v>
      </c>
      <c r="O8" t="s">
        <v>516</v>
      </c>
      <c r="P8" t="s">
        <v>517</v>
      </c>
    </row>
    <row r="9" spans="1:16" x14ac:dyDescent="0.25">
      <c r="J9">
        <v>45</v>
      </c>
      <c r="K9" s="11">
        <v>0</v>
      </c>
      <c r="L9" s="11">
        <v>0</v>
      </c>
      <c r="M9" s="11">
        <v>0</v>
      </c>
      <c r="N9" s="11">
        <v>0</v>
      </c>
      <c r="O9" s="24">
        <f>+L9*$O$5+(1-$O$5)*K9</f>
        <v>0</v>
      </c>
      <c r="P9" s="24">
        <f>+N9*$O$5+(1-$O$5)*M9</f>
        <v>0</v>
      </c>
    </row>
    <row r="10" spans="1:16" x14ac:dyDescent="0.25">
      <c r="J10">
        <v>46</v>
      </c>
      <c r="K10" s="11">
        <v>0</v>
      </c>
      <c r="L10" s="11">
        <v>0</v>
      </c>
      <c r="M10" s="11">
        <v>0</v>
      </c>
      <c r="N10" s="11">
        <v>0</v>
      </c>
      <c r="O10" s="24">
        <f t="shared" ref="O10:O44" si="0">+L10*$O$5+(1-$O$5)*K10</f>
        <v>0</v>
      </c>
      <c r="P10" s="24">
        <f t="shared" ref="P10:P44" si="1">+N10*$O$5+(1-$O$5)*M10</f>
        <v>0</v>
      </c>
    </row>
    <row r="11" spans="1:16" x14ac:dyDescent="0.25">
      <c r="J11">
        <v>47</v>
      </c>
      <c r="K11" s="11">
        <v>0</v>
      </c>
      <c r="L11" s="11">
        <v>0</v>
      </c>
      <c r="M11" s="11">
        <v>0</v>
      </c>
      <c r="N11" s="11">
        <v>0</v>
      </c>
      <c r="O11" s="24">
        <f t="shared" si="0"/>
        <v>0</v>
      </c>
      <c r="P11" s="24">
        <f t="shared" si="1"/>
        <v>0</v>
      </c>
    </row>
    <row r="12" spans="1:16" x14ac:dyDescent="0.25">
      <c r="J12">
        <v>48</v>
      </c>
      <c r="K12" s="11">
        <v>0</v>
      </c>
      <c r="L12" s="11">
        <v>0</v>
      </c>
      <c r="M12" s="11">
        <v>0</v>
      </c>
      <c r="N12" s="11">
        <v>0</v>
      </c>
      <c r="O12" s="24">
        <f t="shared" si="0"/>
        <v>0</v>
      </c>
      <c r="P12" s="24">
        <f t="shared" si="1"/>
        <v>0</v>
      </c>
    </row>
    <row r="13" spans="1:16" x14ac:dyDescent="0.25">
      <c r="J13">
        <v>49</v>
      </c>
      <c r="K13" s="11">
        <v>0</v>
      </c>
      <c r="L13" s="11">
        <v>0</v>
      </c>
      <c r="M13" s="11">
        <v>0</v>
      </c>
      <c r="N13" s="11">
        <v>0</v>
      </c>
      <c r="O13" s="24">
        <f t="shared" si="0"/>
        <v>0</v>
      </c>
      <c r="P13" s="24">
        <f t="shared" si="1"/>
        <v>0</v>
      </c>
    </row>
    <row r="14" spans="1:16" x14ac:dyDescent="0.25">
      <c r="J14">
        <v>50</v>
      </c>
      <c r="K14" s="11">
        <v>0</v>
      </c>
      <c r="L14" s="11">
        <v>0</v>
      </c>
      <c r="M14" s="11">
        <v>0</v>
      </c>
      <c r="N14" s="11">
        <v>0</v>
      </c>
      <c r="O14" s="24">
        <f t="shared" si="0"/>
        <v>0</v>
      </c>
      <c r="P14" s="24">
        <f t="shared" si="1"/>
        <v>0</v>
      </c>
    </row>
    <row r="15" spans="1:16" x14ac:dyDescent="0.25">
      <c r="J15">
        <v>51</v>
      </c>
      <c r="K15" s="11">
        <v>0</v>
      </c>
      <c r="L15" s="11">
        <v>0</v>
      </c>
      <c r="M15" s="11">
        <v>0</v>
      </c>
      <c r="N15" s="11">
        <v>0</v>
      </c>
      <c r="O15" s="24">
        <f t="shared" si="0"/>
        <v>0</v>
      </c>
      <c r="P15" s="24">
        <f t="shared" si="1"/>
        <v>0</v>
      </c>
    </row>
    <row r="16" spans="1:16" x14ac:dyDescent="0.25">
      <c r="J16">
        <v>52</v>
      </c>
      <c r="K16" s="11">
        <v>0</v>
      </c>
      <c r="L16" s="11">
        <v>0</v>
      </c>
      <c r="M16" s="11">
        <v>0</v>
      </c>
      <c r="N16" s="11">
        <v>0</v>
      </c>
      <c r="O16" s="24">
        <f t="shared" si="0"/>
        <v>0</v>
      </c>
      <c r="P16" s="24">
        <f t="shared" si="1"/>
        <v>0</v>
      </c>
    </row>
    <row r="17" spans="10:16" x14ac:dyDescent="0.25">
      <c r="J17">
        <v>53</v>
      </c>
      <c r="K17" s="11">
        <v>0</v>
      </c>
      <c r="L17" s="11">
        <v>0</v>
      </c>
      <c r="M17" s="11">
        <v>0</v>
      </c>
      <c r="N17" s="11">
        <v>0</v>
      </c>
      <c r="O17" s="24">
        <f t="shared" si="0"/>
        <v>0</v>
      </c>
      <c r="P17" s="24">
        <f t="shared" si="1"/>
        <v>0</v>
      </c>
    </row>
    <row r="18" spans="10:16" x14ac:dyDescent="0.25">
      <c r="J18">
        <v>54</v>
      </c>
      <c r="K18" s="11">
        <v>0</v>
      </c>
      <c r="L18" s="11">
        <v>0</v>
      </c>
      <c r="M18" s="11">
        <v>0</v>
      </c>
      <c r="N18" s="11">
        <v>0</v>
      </c>
      <c r="O18" s="24">
        <f t="shared" si="0"/>
        <v>0</v>
      </c>
      <c r="P18" s="24">
        <f t="shared" si="1"/>
        <v>0</v>
      </c>
    </row>
    <row r="19" spans="10:16" x14ac:dyDescent="0.25">
      <c r="J19">
        <v>55</v>
      </c>
      <c r="K19" s="11">
        <v>0.03</v>
      </c>
      <c r="L19" s="11">
        <v>0.03</v>
      </c>
      <c r="M19" s="11">
        <v>0.13</v>
      </c>
      <c r="N19" s="11">
        <v>0.14000000000000001</v>
      </c>
      <c r="O19" s="24">
        <f t="shared" si="0"/>
        <v>0.03</v>
      </c>
      <c r="P19" s="24">
        <f t="shared" si="1"/>
        <v>0.13550000000000001</v>
      </c>
    </row>
    <row r="20" spans="10:16" x14ac:dyDescent="0.25">
      <c r="J20">
        <v>56</v>
      </c>
      <c r="K20" s="11">
        <v>0.03</v>
      </c>
      <c r="L20" s="11">
        <v>0.03</v>
      </c>
      <c r="M20" s="11">
        <v>0.12</v>
      </c>
      <c r="N20" s="11">
        <v>0.12</v>
      </c>
      <c r="O20" s="24">
        <f t="shared" si="0"/>
        <v>0.03</v>
      </c>
      <c r="P20" s="24">
        <f t="shared" si="1"/>
        <v>0.12</v>
      </c>
    </row>
    <row r="21" spans="10:16" x14ac:dyDescent="0.25">
      <c r="J21">
        <v>57</v>
      </c>
      <c r="K21" s="11">
        <v>0.03</v>
      </c>
      <c r="L21" s="11">
        <v>0.03</v>
      </c>
      <c r="M21" s="11">
        <v>0.13</v>
      </c>
      <c r="N21" s="11">
        <v>0.13</v>
      </c>
      <c r="O21" s="24">
        <f t="shared" si="0"/>
        <v>0.03</v>
      </c>
      <c r="P21" s="24">
        <f t="shared" si="1"/>
        <v>0.13</v>
      </c>
    </row>
    <row r="22" spans="10:16" x14ac:dyDescent="0.25">
      <c r="J22">
        <v>58</v>
      </c>
      <c r="K22" s="11">
        <v>7.0000000000000007E-2</v>
      </c>
      <c r="L22" s="11">
        <v>0.03</v>
      </c>
      <c r="M22" s="11">
        <v>0.14000000000000001</v>
      </c>
      <c r="N22" s="11">
        <v>0.13</v>
      </c>
      <c r="O22" s="24">
        <f t="shared" si="0"/>
        <v>4.8000000000000001E-2</v>
      </c>
      <c r="P22" s="24">
        <f t="shared" si="1"/>
        <v>0.13450000000000001</v>
      </c>
    </row>
    <row r="23" spans="10:16" x14ac:dyDescent="0.25">
      <c r="J23">
        <v>59</v>
      </c>
      <c r="K23" s="11">
        <v>7.0000000000000007E-2</v>
      </c>
      <c r="L23" s="11">
        <v>0.03</v>
      </c>
      <c r="M23" s="11">
        <v>0.18</v>
      </c>
      <c r="N23" s="11">
        <v>0.28000000000000003</v>
      </c>
      <c r="O23" s="24">
        <f t="shared" si="0"/>
        <v>4.8000000000000001E-2</v>
      </c>
      <c r="P23" s="24">
        <f t="shared" si="1"/>
        <v>0.23500000000000001</v>
      </c>
    </row>
    <row r="24" spans="10:16" x14ac:dyDescent="0.25">
      <c r="J24">
        <v>60</v>
      </c>
      <c r="K24" s="11">
        <v>0.09</v>
      </c>
      <c r="L24" s="11">
        <v>0.09</v>
      </c>
      <c r="M24" s="11">
        <v>0.14000000000000001</v>
      </c>
      <c r="N24" s="11">
        <v>0.15</v>
      </c>
      <c r="O24" s="24">
        <f t="shared" si="0"/>
        <v>0.09</v>
      </c>
      <c r="P24" s="24">
        <f t="shared" si="1"/>
        <v>0.14550000000000002</v>
      </c>
    </row>
    <row r="25" spans="10:16" x14ac:dyDescent="0.25">
      <c r="J25">
        <v>61</v>
      </c>
      <c r="K25" s="11">
        <v>0.09</v>
      </c>
      <c r="L25" s="11">
        <v>0.12</v>
      </c>
      <c r="M25" s="11">
        <v>0.22</v>
      </c>
      <c r="N25" s="11">
        <v>0.2</v>
      </c>
      <c r="O25" s="24">
        <f t="shared" si="0"/>
        <v>0.1065</v>
      </c>
      <c r="P25" s="24">
        <f t="shared" si="1"/>
        <v>0.20900000000000002</v>
      </c>
    </row>
    <row r="26" spans="10:16" x14ac:dyDescent="0.25">
      <c r="J26">
        <v>62</v>
      </c>
      <c r="K26" s="11">
        <v>0.25</v>
      </c>
      <c r="L26" s="11">
        <v>0.22</v>
      </c>
      <c r="M26" s="11">
        <v>0.33</v>
      </c>
      <c r="N26" s="11">
        <v>0.28999999999999998</v>
      </c>
      <c r="O26" s="24">
        <f t="shared" si="0"/>
        <v>0.23349999999999999</v>
      </c>
      <c r="P26" s="24">
        <f t="shared" si="1"/>
        <v>0.308</v>
      </c>
    </row>
    <row r="27" spans="10:16" x14ac:dyDescent="0.25">
      <c r="J27">
        <v>63</v>
      </c>
      <c r="K27" s="11">
        <v>0.2</v>
      </c>
      <c r="L27" s="11">
        <v>0.2</v>
      </c>
      <c r="M27" s="11">
        <v>0.25</v>
      </c>
      <c r="N27" s="11">
        <v>0.25</v>
      </c>
      <c r="O27" s="24">
        <f t="shared" si="0"/>
        <v>0.2</v>
      </c>
      <c r="P27" s="24">
        <f t="shared" si="1"/>
        <v>0.25</v>
      </c>
    </row>
    <row r="28" spans="10:16" x14ac:dyDescent="0.25">
      <c r="J28">
        <v>64</v>
      </c>
      <c r="K28" s="11">
        <v>0.55000000000000004</v>
      </c>
      <c r="L28" s="11">
        <v>0.55000000000000004</v>
      </c>
      <c r="M28" s="11">
        <v>0.6</v>
      </c>
      <c r="N28" s="11">
        <v>0.6</v>
      </c>
      <c r="O28" s="24">
        <f t="shared" si="0"/>
        <v>0.55000000000000004</v>
      </c>
      <c r="P28" s="24">
        <f t="shared" si="1"/>
        <v>0.6</v>
      </c>
    </row>
    <row r="29" spans="10:16" x14ac:dyDescent="0.25">
      <c r="J29">
        <v>65</v>
      </c>
      <c r="K29" s="11">
        <v>0.45</v>
      </c>
      <c r="L29" s="11">
        <v>0.45</v>
      </c>
      <c r="M29" s="11">
        <v>0.45</v>
      </c>
      <c r="N29" s="11">
        <v>0.45</v>
      </c>
      <c r="O29" s="24">
        <f t="shared" si="0"/>
        <v>0.45</v>
      </c>
      <c r="P29" s="24">
        <f t="shared" si="1"/>
        <v>0.45</v>
      </c>
    </row>
    <row r="30" spans="10:16" x14ac:dyDescent="0.25">
      <c r="J30">
        <v>66</v>
      </c>
      <c r="K30" s="11">
        <v>0.26</v>
      </c>
      <c r="L30" s="11">
        <v>0.25</v>
      </c>
      <c r="M30" s="11">
        <v>0.26</v>
      </c>
      <c r="N30" s="11">
        <v>0.25</v>
      </c>
      <c r="O30" s="24">
        <f t="shared" si="0"/>
        <v>0.2545</v>
      </c>
      <c r="P30" s="24">
        <f t="shared" si="1"/>
        <v>0.2545</v>
      </c>
    </row>
    <row r="31" spans="10:16" x14ac:dyDescent="0.25">
      <c r="J31">
        <v>67</v>
      </c>
      <c r="K31" s="11">
        <v>0.2</v>
      </c>
      <c r="L31" s="11">
        <v>0.22</v>
      </c>
      <c r="M31" s="11">
        <v>0.2</v>
      </c>
      <c r="N31" s="11">
        <v>0.22</v>
      </c>
      <c r="O31" s="24">
        <f t="shared" si="0"/>
        <v>0.21100000000000002</v>
      </c>
      <c r="P31" s="24">
        <f t="shared" si="1"/>
        <v>0.21100000000000002</v>
      </c>
    </row>
    <row r="32" spans="10:16" x14ac:dyDescent="0.25">
      <c r="J32">
        <v>68</v>
      </c>
      <c r="K32" s="11">
        <v>0.2</v>
      </c>
      <c r="L32" s="11">
        <v>0.23</v>
      </c>
      <c r="M32" s="11">
        <v>0.2</v>
      </c>
      <c r="N32" s="11">
        <v>0.23</v>
      </c>
      <c r="O32" s="24">
        <f t="shared" si="0"/>
        <v>0.21650000000000003</v>
      </c>
      <c r="P32" s="24">
        <f t="shared" si="1"/>
        <v>0.21650000000000003</v>
      </c>
    </row>
    <row r="33" spans="10:16" x14ac:dyDescent="0.25">
      <c r="J33">
        <v>69</v>
      </c>
      <c r="K33" s="11">
        <v>0.22</v>
      </c>
      <c r="L33" s="11">
        <v>0.21</v>
      </c>
      <c r="M33" s="11">
        <v>0.22</v>
      </c>
      <c r="N33" s="11">
        <v>0.21</v>
      </c>
      <c r="O33" s="24">
        <f t="shared" si="0"/>
        <v>0.2145</v>
      </c>
      <c r="P33" s="24">
        <f t="shared" si="1"/>
        <v>0.2145</v>
      </c>
    </row>
    <row r="34" spans="10:16" x14ac:dyDescent="0.25">
      <c r="J34">
        <v>70</v>
      </c>
      <c r="K34" s="11">
        <v>0.2</v>
      </c>
      <c r="L34" s="11">
        <v>0.23</v>
      </c>
      <c r="M34" s="11">
        <v>0.2</v>
      </c>
      <c r="N34" s="11">
        <v>0.23</v>
      </c>
      <c r="O34" s="24">
        <f t="shared" si="0"/>
        <v>0.21650000000000003</v>
      </c>
      <c r="P34" s="24">
        <f t="shared" si="1"/>
        <v>0.21650000000000003</v>
      </c>
    </row>
    <row r="35" spans="10:16" x14ac:dyDescent="0.25">
      <c r="J35">
        <v>71</v>
      </c>
      <c r="K35" s="11">
        <v>0.2</v>
      </c>
      <c r="L35" s="11">
        <v>0.2</v>
      </c>
      <c r="M35" s="11">
        <v>0.2</v>
      </c>
      <c r="N35" s="11">
        <v>0.2</v>
      </c>
      <c r="O35" s="24">
        <f t="shared" si="0"/>
        <v>0.2</v>
      </c>
      <c r="P35" s="24">
        <f t="shared" si="1"/>
        <v>0.2</v>
      </c>
    </row>
    <row r="36" spans="10:16" x14ac:dyDescent="0.25">
      <c r="J36">
        <v>72</v>
      </c>
      <c r="K36" s="11">
        <v>0.2</v>
      </c>
      <c r="L36" s="11">
        <v>0.2</v>
      </c>
      <c r="M36" s="11">
        <v>0.2</v>
      </c>
      <c r="N36" s="11">
        <v>0.2</v>
      </c>
      <c r="O36" s="24">
        <f t="shared" si="0"/>
        <v>0.2</v>
      </c>
      <c r="P36" s="24">
        <f t="shared" si="1"/>
        <v>0.2</v>
      </c>
    </row>
    <row r="37" spans="10:16" x14ac:dyDescent="0.25">
      <c r="J37">
        <v>73</v>
      </c>
      <c r="K37" s="11">
        <v>0.2</v>
      </c>
      <c r="L37" s="11">
        <v>0.2</v>
      </c>
      <c r="M37" s="11">
        <v>0.2</v>
      </c>
      <c r="N37" s="11">
        <v>0.2</v>
      </c>
      <c r="O37" s="24">
        <f t="shared" si="0"/>
        <v>0.2</v>
      </c>
      <c r="P37" s="24">
        <f t="shared" si="1"/>
        <v>0.2</v>
      </c>
    </row>
    <row r="38" spans="10:16" x14ac:dyDescent="0.25">
      <c r="J38">
        <v>74</v>
      </c>
      <c r="K38" s="11">
        <v>0.2</v>
      </c>
      <c r="L38" s="11">
        <v>0.2</v>
      </c>
      <c r="M38" s="11">
        <v>0.2</v>
      </c>
      <c r="N38" s="11">
        <v>0.2</v>
      </c>
      <c r="O38" s="24">
        <f t="shared" si="0"/>
        <v>0.2</v>
      </c>
      <c r="P38" s="24">
        <f t="shared" si="1"/>
        <v>0.2</v>
      </c>
    </row>
    <row r="39" spans="10:16" x14ac:dyDescent="0.25">
      <c r="J39">
        <v>75</v>
      </c>
      <c r="K39" s="11">
        <v>0.2</v>
      </c>
      <c r="L39" s="11">
        <v>0.2</v>
      </c>
      <c r="M39" s="11">
        <v>0.2</v>
      </c>
      <c r="N39" s="11">
        <v>0.2</v>
      </c>
      <c r="O39" s="24">
        <f t="shared" si="0"/>
        <v>0.2</v>
      </c>
      <c r="P39" s="24">
        <f t="shared" si="1"/>
        <v>0.2</v>
      </c>
    </row>
    <row r="40" spans="10:16" x14ac:dyDescent="0.25">
      <c r="J40">
        <v>76</v>
      </c>
      <c r="K40" s="11">
        <v>0.2</v>
      </c>
      <c r="L40" s="11">
        <v>0.2</v>
      </c>
      <c r="M40" s="11">
        <v>0.2</v>
      </c>
      <c r="N40" s="11">
        <v>0.2</v>
      </c>
      <c r="O40" s="24">
        <f t="shared" si="0"/>
        <v>0.2</v>
      </c>
      <c r="P40" s="24">
        <f t="shared" si="1"/>
        <v>0.2</v>
      </c>
    </row>
    <row r="41" spans="10:16" x14ac:dyDescent="0.25">
      <c r="J41">
        <v>77</v>
      </c>
      <c r="K41" s="11">
        <v>0.2</v>
      </c>
      <c r="L41" s="11">
        <v>0.2</v>
      </c>
      <c r="M41" s="11">
        <v>0.2</v>
      </c>
      <c r="N41" s="11">
        <v>0.2</v>
      </c>
      <c r="O41" s="24">
        <f t="shared" si="0"/>
        <v>0.2</v>
      </c>
      <c r="P41" s="24">
        <f t="shared" si="1"/>
        <v>0.2</v>
      </c>
    </row>
    <row r="42" spans="10:16" x14ac:dyDescent="0.25">
      <c r="J42">
        <v>78</v>
      </c>
      <c r="K42" s="11">
        <v>0.2</v>
      </c>
      <c r="L42" s="11">
        <v>0.2</v>
      </c>
      <c r="M42" s="11">
        <v>0.2</v>
      </c>
      <c r="N42" s="11">
        <v>0.2</v>
      </c>
      <c r="O42" s="24">
        <f t="shared" si="0"/>
        <v>0.2</v>
      </c>
      <c r="P42" s="24">
        <f t="shared" si="1"/>
        <v>0.2</v>
      </c>
    </row>
    <row r="43" spans="10:16" x14ac:dyDescent="0.25">
      <c r="J43">
        <v>79</v>
      </c>
      <c r="K43" s="11">
        <v>0.2</v>
      </c>
      <c r="L43" s="11">
        <v>0.2</v>
      </c>
      <c r="M43" s="11">
        <v>0.2</v>
      </c>
      <c r="N43" s="11">
        <v>0.2</v>
      </c>
      <c r="O43" s="24">
        <f t="shared" si="0"/>
        <v>0.2</v>
      </c>
      <c r="P43" s="24">
        <f t="shared" si="1"/>
        <v>0.2</v>
      </c>
    </row>
    <row r="44" spans="10:16" x14ac:dyDescent="0.25">
      <c r="J44">
        <v>80</v>
      </c>
      <c r="K44" s="11">
        <v>1</v>
      </c>
      <c r="L44" s="11">
        <v>1</v>
      </c>
      <c r="M44" s="11">
        <v>1</v>
      </c>
      <c r="N44" s="11">
        <v>1</v>
      </c>
      <c r="O44" s="24">
        <f t="shared" si="0"/>
        <v>1</v>
      </c>
      <c r="P44" s="24">
        <f t="shared" si="1"/>
        <v>1</v>
      </c>
    </row>
    <row r="51" spans="10:11" x14ac:dyDescent="0.25">
      <c r="J51">
        <v>0</v>
      </c>
      <c r="K51" s="28">
        <v>1</v>
      </c>
    </row>
    <row r="52" spans="10:11" x14ac:dyDescent="0.25">
      <c r="J52">
        <v>1</v>
      </c>
      <c r="K52" s="28">
        <v>0.89600000000000002</v>
      </c>
    </row>
    <row r="53" spans="10:11" x14ac:dyDescent="0.25">
      <c r="J53">
        <v>2</v>
      </c>
      <c r="K53" s="28">
        <v>0.80500000000000005</v>
      </c>
    </row>
    <row r="54" spans="10:11" x14ac:dyDescent="0.25">
      <c r="J54">
        <v>3</v>
      </c>
      <c r="K54" s="28">
        <v>0.72399999999999998</v>
      </c>
    </row>
    <row r="55" spans="10:11" x14ac:dyDescent="0.25">
      <c r="J55">
        <v>4</v>
      </c>
      <c r="K55" s="28">
        <v>0.65200000000000002</v>
      </c>
    </row>
    <row r="56" spans="10:11" x14ac:dyDescent="0.25">
      <c r="J56">
        <v>5</v>
      </c>
      <c r="K56" s="28">
        <v>0.58799999999999997</v>
      </c>
    </row>
    <row r="57" spans="10:11" x14ac:dyDescent="0.25">
      <c r="J57">
        <v>6</v>
      </c>
      <c r="K57" s="28">
        <v>0.53100000000000003</v>
      </c>
    </row>
    <row r="58" spans="10:11" x14ac:dyDescent="0.25">
      <c r="J58">
        <v>7</v>
      </c>
      <c r="K58" s="28">
        <v>0.48099999999999998</v>
      </c>
    </row>
    <row r="59" spans="10:11" x14ac:dyDescent="0.25">
      <c r="J59">
        <v>8</v>
      </c>
      <c r="K59" s="28">
        <v>0.435</v>
      </c>
    </row>
    <row r="60" spans="10:11" x14ac:dyDescent="0.25">
      <c r="J60">
        <v>9</v>
      </c>
      <c r="K60" s="28">
        <v>0.39500000000000002</v>
      </c>
    </row>
    <row r="61" spans="10:11" x14ac:dyDescent="0.25">
      <c r="J61">
        <v>10</v>
      </c>
      <c r="K61" s="28">
        <v>0.35799999999999998</v>
      </c>
    </row>
    <row r="62" spans="10:11" x14ac:dyDescent="0.25">
      <c r="J62">
        <v>11</v>
      </c>
      <c r="K62" s="28">
        <v>0.32600000000000001</v>
      </c>
    </row>
    <row r="63" spans="10:11" x14ac:dyDescent="0.25">
      <c r="J63">
        <v>12</v>
      </c>
      <c r="K63" s="28">
        <v>0.29599999999999999</v>
      </c>
    </row>
    <row r="64" spans="10:11" x14ac:dyDescent="0.25">
      <c r="J64">
        <v>13</v>
      </c>
      <c r="K64" s="28">
        <v>0.26900000000000002</v>
      </c>
    </row>
    <row r="65" spans="10:11" x14ac:dyDescent="0.25">
      <c r="J65">
        <v>14</v>
      </c>
      <c r="K65" s="28">
        <v>0.245</v>
      </c>
    </row>
    <row r="66" spans="10:11" x14ac:dyDescent="0.25">
      <c r="J66">
        <v>15</v>
      </c>
      <c r="K66" s="28">
        <v>0.223</v>
      </c>
    </row>
    <row r="67" spans="10:11" x14ac:dyDescent="0.25">
      <c r="J67">
        <v>16</v>
      </c>
      <c r="K67" s="28">
        <v>0.20399999999999999</v>
      </c>
    </row>
    <row r="68" spans="10:11" x14ac:dyDescent="0.25">
      <c r="J68">
        <v>17</v>
      </c>
      <c r="K68" s="28">
        <v>0.186</v>
      </c>
    </row>
    <row r="69" spans="10:11" x14ac:dyDescent="0.25">
      <c r="J69">
        <v>18</v>
      </c>
      <c r="K69" s="28">
        <v>0.16900000000000001</v>
      </c>
    </row>
    <row r="70" spans="10:11" x14ac:dyDescent="0.25">
      <c r="J70">
        <v>19</v>
      </c>
      <c r="K70" s="28">
        <v>0.155</v>
      </c>
    </row>
    <row r="71" spans="10:11" x14ac:dyDescent="0.25">
      <c r="J71">
        <v>20</v>
      </c>
      <c r="K71" s="28">
        <v>0.14099999999999999</v>
      </c>
    </row>
    <row r="72" spans="10:11" x14ac:dyDescent="0.25">
      <c r="J72">
        <v>21</v>
      </c>
      <c r="K72" s="28">
        <v>0.129</v>
      </c>
    </row>
    <row r="73" spans="10:11" x14ac:dyDescent="0.25">
      <c r="J73">
        <v>22</v>
      </c>
      <c r="K73" s="28">
        <v>0.11799999999999999</v>
      </c>
    </row>
    <row r="74" spans="10:11" ht="15" customHeight="1" x14ac:dyDescent="0.25">
      <c r="J74">
        <v>23</v>
      </c>
      <c r="K74" s="28">
        <v>0.108</v>
      </c>
    </row>
    <row r="75" spans="10:11" x14ac:dyDescent="0.25">
      <c r="J75">
        <v>24</v>
      </c>
      <c r="K75" s="28">
        <v>0.10100000000000001</v>
      </c>
    </row>
    <row r="76" spans="10:11" x14ac:dyDescent="0.25">
      <c r="J76">
        <v>25</v>
      </c>
      <c r="K76" s="28">
        <v>0.1</v>
      </c>
    </row>
    <row r="77" spans="10:11" x14ac:dyDescent="0.25">
      <c r="J77">
        <v>26</v>
      </c>
      <c r="K77" s="28">
        <v>0.1</v>
      </c>
    </row>
    <row r="78" spans="10:11" x14ac:dyDescent="0.25">
      <c r="J78">
        <v>27</v>
      </c>
      <c r="K78" s="28">
        <v>0.1</v>
      </c>
    </row>
    <row r="79" spans="10:11" x14ac:dyDescent="0.25">
      <c r="J79">
        <v>28</v>
      </c>
      <c r="K79" s="28">
        <v>0.1</v>
      </c>
    </row>
    <row r="80" spans="10:11" x14ac:dyDescent="0.25">
      <c r="J80">
        <v>29</v>
      </c>
      <c r="K80" s="28">
        <v>0.1</v>
      </c>
    </row>
    <row r="81" spans="10:11" x14ac:dyDescent="0.25">
      <c r="J81">
        <v>30</v>
      </c>
      <c r="K81" s="28">
        <v>0.1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2"/>
  <sheetViews>
    <sheetView workbookViewId="0">
      <pane xSplit="1" ySplit="11" topLeftCell="B12" activePane="bottomRight" state="frozen"/>
      <selection pane="topRight" activeCell="B1" sqref="B1"/>
      <selection pane="bottomLeft" activeCell="A9" sqref="A9"/>
      <selection pane="bottomRight"/>
    </sheetView>
  </sheetViews>
  <sheetFormatPr defaultRowHeight="15" x14ac:dyDescent="0.25"/>
  <sheetData>
    <row r="1" spans="1:31" x14ac:dyDescent="0.25">
      <c r="A1" s="1" t="s">
        <v>0</v>
      </c>
    </row>
    <row r="2" spans="1:31" x14ac:dyDescent="0.25">
      <c r="A2" t="s">
        <v>57</v>
      </c>
      <c r="B2" t="s">
        <v>335</v>
      </c>
    </row>
    <row r="3" spans="1:31" x14ac:dyDescent="0.25">
      <c r="A3" t="s">
        <v>56</v>
      </c>
      <c r="B3" t="s">
        <v>336</v>
      </c>
    </row>
    <row r="4" spans="1:31" x14ac:dyDescent="0.25">
      <c r="A4" s="1"/>
    </row>
    <row r="5" spans="1:31" x14ac:dyDescent="0.25">
      <c r="A5" t="s">
        <v>165</v>
      </c>
    </row>
    <row r="6" spans="1:31" x14ac:dyDescent="0.25">
      <c r="A6" t="s">
        <v>164</v>
      </c>
    </row>
    <row r="7" spans="1:31" x14ac:dyDescent="0.25">
      <c r="A7" t="s">
        <v>163</v>
      </c>
    </row>
    <row r="8" spans="1:31" x14ac:dyDescent="0.25">
      <c r="A8" t="s">
        <v>162</v>
      </c>
    </row>
    <row r="9" spans="1:31" x14ac:dyDescent="0.25">
      <c r="A9" t="s">
        <v>161</v>
      </c>
    </row>
    <row r="10" spans="1:31" x14ac:dyDescent="0.25">
      <c r="A10" s="5" t="s">
        <v>42</v>
      </c>
      <c r="B10" s="27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7"/>
      <c r="Z10" s="27"/>
      <c r="AA10" s="27"/>
      <c r="AB10" s="27"/>
      <c r="AC10" s="27"/>
      <c r="AD10" s="27"/>
      <c r="AE10" s="27"/>
    </row>
    <row r="11" spans="1:31" x14ac:dyDescent="0.25">
      <c r="A11" s="5" t="s">
        <v>43</v>
      </c>
      <c r="B11" s="5" t="s">
        <v>44</v>
      </c>
      <c r="F11" t="s">
        <v>468</v>
      </c>
      <c r="G11" s="5" t="s">
        <v>467</v>
      </c>
      <c r="H11" t="s">
        <v>10</v>
      </c>
    </row>
    <row r="12" spans="1:31" x14ac:dyDescent="0.25">
      <c r="A12">
        <v>0</v>
      </c>
      <c r="B12" s="28">
        <v>9.8500000000000004E-2</v>
      </c>
      <c r="F12">
        <v>3.7499999999999999E-2</v>
      </c>
      <c r="G12" s="28">
        <v>6.0999999999999999E-2</v>
      </c>
      <c r="H12" s="24">
        <f>+F12+G12</f>
        <v>9.8500000000000004E-2</v>
      </c>
    </row>
    <row r="13" spans="1:31" x14ac:dyDescent="0.25">
      <c r="A13">
        <v>1</v>
      </c>
      <c r="B13" s="28">
        <v>9.8500000000000004E-2</v>
      </c>
      <c r="F13">
        <v>3.7499999999999999E-2</v>
      </c>
      <c r="G13" s="28">
        <v>6.0999999999999999E-2</v>
      </c>
      <c r="H13" s="24">
        <f t="shared" ref="H13:H42" si="0">+F13+G13</f>
        <v>9.8500000000000004E-2</v>
      </c>
    </row>
    <row r="14" spans="1:31" x14ac:dyDescent="0.25">
      <c r="A14">
        <v>2</v>
      </c>
      <c r="B14" s="28">
        <v>8.5499999999999993E-2</v>
      </c>
      <c r="F14">
        <v>3.7499999999999999E-2</v>
      </c>
      <c r="G14" s="28">
        <v>4.8000000000000001E-2</v>
      </c>
      <c r="H14" s="24">
        <f t="shared" si="0"/>
        <v>8.5499999999999993E-2</v>
      </c>
    </row>
    <row r="15" spans="1:31" x14ac:dyDescent="0.25">
      <c r="A15">
        <v>3</v>
      </c>
      <c r="B15" s="28">
        <v>7.5499999999999998E-2</v>
      </c>
      <c r="F15">
        <v>3.7499999999999999E-2</v>
      </c>
      <c r="G15" s="28">
        <v>3.7999999999999999E-2</v>
      </c>
      <c r="H15" s="24">
        <f t="shared" si="0"/>
        <v>7.5499999999999998E-2</v>
      </c>
    </row>
    <row r="16" spans="1:31" x14ac:dyDescent="0.25">
      <c r="A16">
        <v>4</v>
      </c>
      <c r="B16" s="28">
        <v>6.6500000000000004E-2</v>
      </c>
      <c r="F16">
        <v>3.7499999999999999E-2</v>
      </c>
      <c r="G16" s="28">
        <v>2.9000000000000001E-2</v>
      </c>
      <c r="H16" s="24">
        <f t="shared" si="0"/>
        <v>6.6500000000000004E-2</v>
      </c>
    </row>
    <row r="17" spans="1:8" x14ac:dyDescent="0.25">
      <c r="A17">
        <v>5</v>
      </c>
      <c r="B17" s="28">
        <v>5.9499999999999997E-2</v>
      </c>
      <c r="F17">
        <v>3.7499999999999999E-2</v>
      </c>
      <c r="G17" s="28">
        <v>2.1999999999999999E-2</v>
      </c>
      <c r="H17" s="24">
        <f t="shared" si="0"/>
        <v>5.9499999999999997E-2</v>
      </c>
    </row>
    <row r="18" spans="1:8" x14ac:dyDescent="0.25">
      <c r="A18">
        <v>6</v>
      </c>
      <c r="B18" s="28">
        <v>5.2499999999999998E-2</v>
      </c>
      <c r="F18">
        <v>3.7499999999999999E-2</v>
      </c>
      <c r="G18" s="28">
        <v>1.4999999999999999E-2</v>
      </c>
      <c r="H18" s="24">
        <f t="shared" si="0"/>
        <v>5.2499999999999998E-2</v>
      </c>
    </row>
    <row r="19" spans="1:8" x14ac:dyDescent="0.25">
      <c r="A19">
        <v>7</v>
      </c>
      <c r="B19" s="28">
        <v>4.8500000000000001E-2</v>
      </c>
      <c r="F19">
        <v>3.7499999999999999E-2</v>
      </c>
      <c r="G19" s="28">
        <v>1.0999999999999999E-2</v>
      </c>
      <c r="H19" s="24">
        <f t="shared" si="0"/>
        <v>4.8500000000000001E-2</v>
      </c>
    </row>
    <row r="20" spans="1:8" x14ac:dyDescent="0.25">
      <c r="A20">
        <v>8</v>
      </c>
      <c r="B20" s="28">
        <v>4.65E-2</v>
      </c>
      <c r="F20">
        <v>3.7499999999999999E-2</v>
      </c>
      <c r="G20" s="28">
        <v>8.9999999999999993E-3</v>
      </c>
      <c r="H20" s="24">
        <f t="shared" si="0"/>
        <v>4.65E-2</v>
      </c>
    </row>
    <row r="21" spans="1:8" x14ac:dyDescent="0.25">
      <c r="A21">
        <v>9</v>
      </c>
      <c r="B21" s="28">
        <v>4.4499999999999998E-2</v>
      </c>
      <c r="F21">
        <v>3.7499999999999999E-2</v>
      </c>
      <c r="G21" s="28">
        <v>7.0000000000000001E-3</v>
      </c>
      <c r="H21" s="24">
        <f t="shared" si="0"/>
        <v>4.4499999999999998E-2</v>
      </c>
    </row>
    <row r="22" spans="1:8" x14ac:dyDescent="0.25">
      <c r="A22">
        <v>10</v>
      </c>
      <c r="B22" s="28">
        <v>4.2499999999999996E-2</v>
      </c>
      <c r="F22">
        <v>3.7499999999999999E-2</v>
      </c>
      <c r="G22" s="28">
        <v>5.0000000000000001E-3</v>
      </c>
      <c r="H22" s="24">
        <f t="shared" si="0"/>
        <v>4.2499999999999996E-2</v>
      </c>
    </row>
    <row r="23" spans="1:8" x14ac:dyDescent="0.25">
      <c r="A23">
        <v>11</v>
      </c>
      <c r="B23" s="28">
        <v>4.1499999999999995E-2</v>
      </c>
      <c r="F23">
        <v>3.7499999999999999E-2</v>
      </c>
      <c r="G23" s="28">
        <v>4.0000000000000001E-3</v>
      </c>
      <c r="H23" s="24">
        <f t="shared" si="0"/>
        <v>4.1499999999999995E-2</v>
      </c>
    </row>
    <row r="24" spans="1:8" x14ac:dyDescent="0.25">
      <c r="A24">
        <v>12</v>
      </c>
      <c r="B24" s="28">
        <v>4.0500000000000001E-2</v>
      </c>
      <c r="F24">
        <v>3.7499999999999999E-2</v>
      </c>
      <c r="G24" s="28">
        <v>3.0000000000000001E-3</v>
      </c>
      <c r="H24" s="24">
        <f t="shared" si="0"/>
        <v>4.0500000000000001E-2</v>
      </c>
    </row>
    <row r="25" spans="1:8" x14ac:dyDescent="0.25">
      <c r="A25">
        <v>13</v>
      </c>
      <c r="B25" s="28">
        <v>3.95E-2</v>
      </c>
      <c r="F25">
        <v>3.7499999999999999E-2</v>
      </c>
      <c r="G25" s="28">
        <v>2E-3</v>
      </c>
      <c r="H25" s="24">
        <f t="shared" si="0"/>
        <v>3.95E-2</v>
      </c>
    </row>
    <row r="26" spans="1:8" x14ac:dyDescent="0.25">
      <c r="A26">
        <v>14</v>
      </c>
      <c r="B26" s="28">
        <v>3.95E-2</v>
      </c>
      <c r="F26">
        <v>3.7499999999999999E-2</v>
      </c>
      <c r="G26" s="28">
        <v>2E-3</v>
      </c>
      <c r="H26" s="24">
        <f t="shared" si="0"/>
        <v>3.95E-2</v>
      </c>
    </row>
    <row r="27" spans="1:8" x14ac:dyDescent="0.25">
      <c r="A27">
        <v>15</v>
      </c>
      <c r="B27" s="28">
        <v>3.95E-2</v>
      </c>
      <c r="F27">
        <v>3.7499999999999999E-2</v>
      </c>
      <c r="G27" s="28">
        <v>2E-3</v>
      </c>
      <c r="H27" s="24">
        <f t="shared" si="0"/>
        <v>3.95E-2</v>
      </c>
    </row>
    <row r="28" spans="1:8" x14ac:dyDescent="0.25">
      <c r="A28">
        <v>16</v>
      </c>
      <c r="B28" s="28">
        <v>3.95E-2</v>
      </c>
      <c r="F28">
        <v>3.7499999999999999E-2</v>
      </c>
      <c r="G28" s="28">
        <v>2E-3</v>
      </c>
      <c r="H28" s="24">
        <f t="shared" si="0"/>
        <v>3.95E-2</v>
      </c>
    </row>
    <row r="29" spans="1:8" x14ac:dyDescent="0.25">
      <c r="A29">
        <v>17</v>
      </c>
      <c r="B29" s="28">
        <v>3.7499999999999999E-2</v>
      </c>
      <c r="F29">
        <v>3.7499999999999999E-2</v>
      </c>
      <c r="G29" s="28">
        <v>0</v>
      </c>
      <c r="H29" s="24">
        <f t="shared" si="0"/>
        <v>3.7499999999999999E-2</v>
      </c>
    </row>
    <row r="30" spans="1:8" x14ac:dyDescent="0.25">
      <c r="A30">
        <v>18</v>
      </c>
      <c r="B30" s="28">
        <v>3.7499999999999999E-2</v>
      </c>
      <c r="F30">
        <v>3.7499999999999999E-2</v>
      </c>
      <c r="G30" s="28">
        <v>0</v>
      </c>
      <c r="H30" s="24">
        <f t="shared" si="0"/>
        <v>3.7499999999999999E-2</v>
      </c>
    </row>
    <row r="31" spans="1:8" x14ac:dyDescent="0.25">
      <c r="A31">
        <v>19</v>
      </c>
      <c r="B31" s="28">
        <v>3.7499999999999999E-2</v>
      </c>
      <c r="F31">
        <v>3.7499999999999999E-2</v>
      </c>
      <c r="G31" s="28">
        <v>0</v>
      </c>
      <c r="H31" s="24">
        <f t="shared" si="0"/>
        <v>3.7499999999999999E-2</v>
      </c>
    </row>
    <row r="32" spans="1:8" x14ac:dyDescent="0.25">
      <c r="A32">
        <v>20</v>
      </c>
      <c r="B32" s="28">
        <v>3.7499999999999999E-2</v>
      </c>
      <c r="F32">
        <v>3.7499999999999999E-2</v>
      </c>
      <c r="G32" s="28">
        <v>0</v>
      </c>
      <c r="H32" s="24">
        <f t="shared" si="0"/>
        <v>3.7499999999999999E-2</v>
      </c>
    </row>
    <row r="33" spans="1:8" x14ac:dyDescent="0.25">
      <c r="A33">
        <v>21</v>
      </c>
      <c r="B33" s="28">
        <v>3.7499999999999999E-2</v>
      </c>
      <c r="F33">
        <v>3.7499999999999999E-2</v>
      </c>
      <c r="G33" s="28">
        <v>0</v>
      </c>
      <c r="H33" s="24">
        <f t="shared" si="0"/>
        <v>3.7499999999999999E-2</v>
      </c>
    </row>
    <row r="34" spans="1:8" x14ac:dyDescent="0.25">
      <c r="A34">
        <v>22</v>
      </c>
      <c r="B34" s="28">
        <v>3.7499999999999999E-2</v>
      </c>
      <c r="F34">
        <v>3.7499999999999999E-2</v>
      </c>
      <c r="G34" s="28">
        <v>0</v>
      </c>
      <c r="H34" s="24">
        <f t="shared" si="0"/>
        <v>3.7499999999999999E-2</v>
      </c>
    </row>
    <row r="35" spans="1:8" x14ac:dyDescent="0.25">
      <c r="A35">
        <v>23</v>
      </c>
      <c r="B35" s="28">
        <v>3.7499999999999999E-2</v>
      </c>
      <c r="F35">
        <v>3.7499999999999999E-2</v>
      </c>
      <c r="G35" s="28">
        <v>0</v>
      </c>
      <c r="H35" s="24">
        <f t="shared" si="0"/>
        <v>3.7499999999999999E-2</v>
      </c>
    </row>
    <row r="36" spans="1:8" x14ac:dyDescent="0.25">
      <c r="A36">
        <v>24</v>
      </c>
      <c r="B36" s="28">
        <v>3.7499999999999999E-2</v>
      </c>
      <c r="F36">
        <v>3.7499999999999999E-2</v>
      </c>
      <c r="G36" s="28">
        <v>0</v>
      </c>
      <c r="H36" s="24">
        <f t="shared" si="0"/>
        <v>3.7499999999999999E-2</v>
      </c>
    </row>
    <row r="37" spans="1:8" x14ac:dyDescent="0.25">
      <c r="A37">
        <v>25</v>
      </c>
      <c r="B37" s="28">
        <v>3.7499999999999999E-2</v>
      </c>
      <c r="F37">
        <v>3.7499999999999999E-2</v>
      </c>
      <c r="G37" s="28">
        <v>0</v>
      </c>
      <c r="H37" s="24">
        <f t="shared" si="0"/>
        <v>3.7499999999999999E-2</v>
      </c>
    </row>
    <row r="38" spans="1:8" x14ac:dyDescent="0.25">
      <c r="A38">
        <v>26</v>
      </c>
      <c r="B38" s="28">
        <v>3.7499999999999999E-2</v>
      </c>
      <c r="F38">
        <v>3.7499999999999999E-2</v>
      </c>
      <c r="G38" s="28">
        <v>0</v>
      </c>
      <c r="H38" s="24">
        <f t="shared" si="0"/>
        <v>3.7499999999999999E-2</v>
      </c>
    </row>
    <row r="39" spans="1:8" x14ac:dyDescent="0.25">
      <c r="A39">
        <v>27</v>
      </c>
      <c r="B39" s="28">
        <v>3.7499999999999999E-2</v>
      </c>
      <c r="F39">
        <v>3.7499999999999999E-2</v>
      </c>
      <c r="G39" s="28">
        <v>0</v>
      </c>
      <c r="H39" s="24">
        <f t="shared" si="0"/>
        <v>3.7499999999999999E-2</v>
      </c>
    </row>
    <row r="40" spans="1:8" x14ac:dyDescent="0.25">
      <c r="A40">
        <v>28</v>
      </c>
      <c r="B40" s="28">
        <v>3.7499999999999999E-2</v>
      </c>
      <c r="F40">
        <v>3.7499999999999999E-2</v>
      </c>
      <c r="G40" s="28">
        <v>0</v>
      </c>
      <c r="H40" s="24">
        <f t="shared" si="0"/>
        <v>3.7499999999999999E-2</v>
      </c>
    </row>
    <row r="41" spans="1:8" x14ac:dyDescent="0.25">
      <c r="A41">
        <v>29</v>
      </c>
      <c r="B41" s="28">
        <v>3.7499999999999999E-2</v>
      </c>
      <c r="F41">
        <v>3.7499999999999999E-2</v>
      </c>
      <c r="G41" s="28">
        <v>0</v>
      </c>
      <c r="H41" s="24">
        <f t="shared" si="0"/>
        <v>3.7499999999999999E-2</v>
      </c>
    </row>
    <row r="42" spans="1:8" x14ac:dyDescent="0.25">
      <c r="A42" s="35">
        <v>30</v>
      </c>
      <c r="B42" s="28">
        <v>3.7499999999999999E-2</v>
      </c>
      <c r="F42">
        <v>3.7499999999999999E-2</v>
      </c>
      <c r="G42" s="28">
        <v>0</v>
      </c>
      <c r="H42" s="24">
        <f t="shared" si="0"/>
        <v>3.7499999999999999E-2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8"/>
  <sheetViews>
    <sheetView workbookViewId="0"/>
  </sheetViews>
  <sheetFormatPr defaultRowHeight="15" x14ac:dyDescent="0.25"/>
  <sheetData>
    <row r="1" spans="1:5" x14ac:dyDescent="0.25">
      <c r="A1" s="1" t="s">
        <v>0</v>
      </c>
    </row>
    <row r="2" spans="1:5" x14ac:dyDescent="0.25">
      <c r="A2" t="s">
        <v>57</v>
      </c>
      <c r="B2" t="s">
        <v>377</v>
      </c>
      <c r="C2" t="s">
        <v>92</v>
      </c>
    </row>
    <row r="3" spans="1:5" x14ac:dyDescent="0.25">
      <c r="A3" t="s">
        <v>56</v>
      </c>
      <c r="B3" t="s">
        <v>378</v>
      </c>
      <c r="C3" t="s">
        <v>93</v>
      </c>
    </row>
    <row r="5" spans="1:5" x14ac:dyDescent="0.25">
      <c r="D5" t="s">
        <v>376</v>
      </c>
      <c r="E5">
        <v>0.55000000000000004</v>
      </c>
    </row>
    <row r="6" spans="1:5" x14ac:dyDescent="0.25">
      <c r="A6" t="s">
        <v>43</v>
      </c>
      <c r="B6" t="s">
        <v>44</v>
      </c>
      <c r="D6" t="s">
        <v>374</v>
      </c>
      <c r="E6" t="s">
        <v>375</v>
      </c>
    </row>
    <row r="7" spans="1:5" x14ac:dyDescent="0.25">
      <c r="A7">
        <v>0</v>
      </c>
      <c r="B7" s="146">
        <f>+E7*$E$5+D7*(1-$E$5)</f>
        <v>0.26531500000000002</v>
      </c>
      <c r="D7" s="7">
        <v>0.26240000000000002</v>
      </c>
      <c r="E7" s="7">
        <v>0.26769999999999999</v>
      </c>
    </row>
    <row r="8" spans="1:5" x14ac:dyDescent="0.25">
      <c r="A8">
        <v>1</v>
      </c>
      <c r="B8" s="146">
        <f t="shared" ref="B8:B37" si="0">+E8*$E$5+D8*(1-$E$5)</f>
        <v>0.16175999999999999</v>
      </c>
      <c r="D8" s="7">
        <v>0.1545</v>
      </c>
      <c r="E8" s="7">
        <v>0.16769999999999999</v>
      </c>
    </row>
    <row r="9" spans="1:5" x14ac:dyDescent="0.25">
      <c r="A9">
        <v>2</v>
      </c>
      <c r="B9" s="146">
        <f t="shared" si="0"/>
        <v>0.109665</v>
      </c>
      <c r="D9" s="7">
        <v>0.1007</v>
      </c>
      <c r="E9" s="7">
        <v>0.11700000000000001</v>
      </c>
    </row>
    <row r="10" spans="1:5" x14ac:dyDescent="0.25">
      <c r="A10">
        <v>3</v>
      </c>
      <c r="B10" s="146">
        <f t="shared" si="0"/>
        <v>8.4934999999999997E-2</v>
      </c>
      <c r="D10" s="7">
        <v>7.5200000000000003E-2</v>
      </c>
      <c r="E10" s="7">
        <v>9.2899999999999996E-2</v>
      </c>
    </row>
    <row r="11" spans="1:5" x14ac:dyDescent="0.25">
      <c r="A11">
        <v>4</v>
      </c>
      <c r="B11" s="146">
        <f t="shared" si="0"/>
        <v>7.0195000000000007E-2</v>
      </c>
      <c r="D11" s="7">
        <v>6.3100000000000003E-2</v>
      </c>
      <c r="E11" s="7">
        <v>7.5999999999999998E-2</v>
      </c>
    </row>
    <row r="12" spans="1:5" x14ac:dyDescent="0.25">
      <c r="A12">
        <v>5</v>
      </c>
      <c r="B12" s="146">
        <f t="shared" si="0"/>
        <v>6.1054999999999998E-2</v>
      </c>
      <c r="D12" s="7">
        <v>5.4399999999999997E-2</v>
      </c>
      <c r="E12" s="7">
        <v>6.6500000000000004E-2</v>
      </c>
    </row>
    <row r="13" spans="1:5" x14ac:dyDescent="0.25">
      <c r="A13">
        <v>6</v>
      </c>
      <c r="B13" s="146">
        <f t="shared" si="0"/>
        <v>5.4039999999999998E-2</v>
      </c>
      <c r="D13" s="7">
        <v>4.5900000000000003E-2</v>
      </c>
      <c r="E13" s="7">
        <v>6.0699999999999997E-2</v>
      </c>
    </row>
    <row r="14" spans="1:5" x14ac:dyDescent="0.25">
      <c r="A14">
        <v>7</v>
      </c>
      <c r="B14" s="146">
        <f t="shared" si="0"/>
        <v>4.938E-2</v>
      </c>
      <c r="D14" s="7">
        <v>4.2999999999999997E-2</v>
      </c>
      <c r="E14" s="7">
        <v>5.4600000000000003E-2</v>
      </c>
    </row>
    <row r="15" spans="1:5" x14ac:dyDescent="0.25">
      <c r="A15">
        <v>8</v>
      </c>
      <c r="B15" s="146">
        <f t="shared" si="0"/>
        <v>4.478E-2</v>
      </c>
      <c r="D15" s="7">
        <v>3.8399999999999997E-2</v>
      </c>
      <c r="E15" s="7">
        <v>0.05</v>
      </c>
    </row>
    <row r="16" spans="1:5" x14ac:dyDescent="0.25">
      <c r="A16">
        <v>9</v>
      </c>
      <c r="B16" s="146">
        <f t="shared" si="0"/>
        <v>4.0719999999999999E-2</v>
      </c>
      <c r="D16" s="7">
        <v>3.61E-2</v>
      </c>
      <c r="E16" s="7">
        <v>4.4499999999999998E-2</v>
      </c>
    </row>
    <row r="17" spans="1:5" x14ac:dyDescent="0.25">
      <c r="A17">
        <v>10</v>
      </c>
      <c r="B17" s="146">
        <f t="shared" si="0"/>
        <v>3.7784999999999999E-2</v>
      </c>
      <c r="D17" s="7">
        <v>3.4099999999999998E-2</v>
      </c>
      <c r="E17" s="7">
        <v>4.0800000000000003E-2</v>
      </c>
    </row>
    <row r="18" spans="1:5" x14ac:dyDescent="0.25">
      <c r="A18">
        <v>11</v>
      </c>
      <c r="B18" s="146">
        <f t="shared" si="0"/>
        <v>3.4445000000000003E-2</v>
      </c>
      <c r="D18" s="7">
        <v>3.1199999999999999E-2</v>
      </c>
      <c r="E18" s="7">
        <v>3.7100000000000001E-2</v>
      </c>
    </row>
    <row r="19" spans="1:5" x14ac:dyDescent="0.25">
      <c r="A19">
        <v>12</v>
      </c>
      <c r="B19" s="146">
        <f t="shared" si="0"/>
        <v>3.2170000000000004E-2</v>
      </c>
      <c r="D19" s="7">
        <v>3.0300000000000001E-2</v>
      </c>
      <c r="E19" s="7">
        <v>3.3700000000000001E-2</v>
      </c>
    </row>
    <row r="20" spans="1:5" x14ac:dyDescent="0.25">
      <c r="A20">
        <v>13</v>
      </c>
      <c r="B20" s="146">
        <f t="shared" si="0"/>
        <v>3.0635000000000003E-2</v>
      </c>
      <c r="D20" s="7">
        <v>2.86E-2</v>
      </c>
      <c r="E20" s="7">
        <v>3.2300000000000002E-2</v>
      </c>
    </row>
    <row r="21" spans="1:5" x14ac:dyDescent="0.25">
      <c r="A21">
        <v>14</v>
      </c>
      <c r="B21" s="146">
        <f t="shared" si="0"/>
        <v>2.9714999999999998E-2</v>
      </c>
      <c r="D21" s="7">
        <v>2.7900000000000001E-2</v>
      </c>
      <c r="E21" s="7">
        <v>3.1199999999999999E-2</v>
      </c>
    </row>
    <row r="22" spans="1:5" x14ac:dyDescent="0.25">
      <c r="A22">
        <v>15</v>
      </c>
      <c r="B22" s="146">
        <f t="shared" si="0"/>
        <v>2.8194999999999998E-2</v>
      </c>
      <c r="D22" s="7">
        <v>2.6599999999999999E-2</v>
      </c>
      <c r="E22" s="7">
        <v>2.9499999999999998E-2</v>
      </c>
    </row>
    <row r="23" spans="1:5" x14ac:dyDescent="0.25">
      <c r="A23">
        <v>16</v>
      </c>
      <c r="B23" s="146">
        <f t="shared" si="0"/>
        <v>2.6005E-2</v>
      </c>
      <c r="D23" s="7">
        <v>2.4299999999999999E-2</v>
      </c>
      <c r="E23" s="7">
        <v>2.7400000000000001E-2</v>
      </c>
    </row>
    <row r="24" spans="1:5" x14ac:dyDescent="0.25">
      <c r="A24">
        <v>17</v>
      </c>
      <c r="B24" s="146">
        <f t="shared" si="0"/>
        <v>2.3210000000000001E-2</v>
      </c>
      <c r="D24" s="7">
        <v>2.1999999999999999E-2</v>
      </c>
      <c r="E24" s="7">
        <v>2.4199999999999999E-2</v>
      </c>
    </row>
    <row r="25" spans="1:5" x14ac:dyDescent="0.25">
      <c r="A25">
        <v>18</v>
      </c>
      <c r="B25" s="146">
        <f t="shared" si="0"/>
        <v>2.0964999999999998E-2</v>
      </c>
      <c r="D25" s="7">
        <v>1.9699999999999999E-2</v>
      </c>
      <c r="E25" s="7">
        <v>2.1999999999999999E-2</v>
      </c>
    </row>
    <row r="26" spans="1:5" x14ac:dyDescent="0.25">
      <c r="A26">
        <v>19</v>
      </c>
      <c r="B26" s="146">
        <f t="shared" si="0"/>
        <v>1.8415000000000001E-2</v>
      </c>
      <c r="D26" s="7">
        <v>1.66E-2</v>
      </c>
      <c r="E26" s="7">
        <v>1.9900000000000001E-2</v>
      </c>
    </row>
    <row r="27" spans="1:5" x14ac:dyDescent="0.25">
      <c r="A27">
        <v>20</v>
      </c>
      <c r="B27" s="146">
        <f t="shared" si="0"/>
        <v>1.5635E-2</v>
      </c>
      <c r="D27" s="7">
        <v>1.3599999999999999E-2</v>
      </c>
      <c r="E27" s="7">
        <v>1.7299999999999999E-2</v>
      </c>
    </row>
    <row r="28" spans="1:5" x14ac:dyDescent="0.25">
      <c r="A28">
        <v>21</v>
      </c>
      <c r="B28" s="146">
        <f t="shared" si="0"/>
        <v>1.3229999999999999E-2</v>
      </c>
      <c r="D28" s="7">
        <v>1.18E-2</v>
      </c>
      <c r="E28" s="7">
        <v>1.44E-2</v>
      </c>
    </row>
    <row r="29" spans="1:5" x14ac:dyDescent="0.25">
      <c r="A29">
        <v>22</v>
      </c>
      <c r="B29" s="146">
        <f t="shared" si="0"/>
        <v>1.142E-2</v>
      </c>
      <c r="D29" s="7">
        <v>1.01E-2</v>
      </c>
      <c r="E29" s="7">
        <v>1.2500000000000001E-2</v>
      </c>
    </row>
    <row r="30" spans="1:5" x14ac:dyDescent="0.25">
      <c r="A30">
        <v>23</v>
      </c>
      <c r="B30" s="146">
        <f t="shared" si="0"/>
        <v>9.6550000000000004E-3</v>
      </c>
      <c r="D30" s="7">
        <v>8.5000000000000006E-3</v>
      </c>
      <c r="E30" s="7">
        <v>1.06E-2</v>
      </c>
    </row>
    <row r="31" spans="1:5" x14ac:dyDescent="0.25">
      <c r="A31">
        <v>24</v>
      </c>
      <c r="B31" s="146">
        <f t="shared" si="0"/>
        <v>7.7749999999999998E-3</v>
      </c>
      <c r="D31" s="7">
        <v>7.4999999999999997E-3</v>
      </c>
      <c r="E31" s="7">
        <v>8.0000000000000002E-3</v>
      </c>
    </row>
    <row r="32" spans="1:5" x14ac:dyDescent="0.25">
      <c r="A32">
        <v>25</v>
      </c>
      <c r="B32" s="146">
        <f t="shared" si="0"/>
        <v>6.7349999999999997E-3</v>
      </c>
      <c r="D32" s="7">
        <v>6.8999999999999999E-3</v>
      </c>
      <c r="E32" s="7">
        <v>6.6E-3</v>
      </c>
    </row>
    <row r="33" spans="1:5" x14ac:dyDescent="0.25">
      <c r="A33">
        <v>26</v>
      </c>
      <c r="B33" s="146">
        <f t="shared" si="0"/>
        <v>5.4999999999999997E-3</v>
      </c>
      <c r="D33" s="7">
        <v>5.4999999999999997E-3</v>
      </c>
      <c r="E33" s="7">
        <v>5.4999999999999997E-3</v>
      </c>
    </row>
    <row r="34" spans="1:5" x14ac:dyDescent="0.25">
      <c r="A34">
        <v>27</v>
      </c>
      <c r="B34" s="146">
        <f t="shared" si="0"/>
        <v>6.215E-3</v>
      </c>
      <c r="D34" s="7">
        <v>6.6E-3</v>
      </c>
      <c r="E34" s="7">
        <v>5.8999999999999999E-3</v>
      </c>
    </row>
    <row r="35" spans="1:5" x14ac:dyDescent="0.25">
      <c r="A35">
        <v>28</v>
      </c>
      <c r="B35" s="146">
        <f t="shared" si="0"/>
        <v>5.2949999999999994E-3</v>
      </c>
      <c r="D35" s="7">
        <v>5.8999999999999999E-3</v>
      </c>
      <c r="E35" s="7">
        <v>4.7999999999999996E-3</v>
      </c>
    </row>
    <row r="36" spans="1:5" x14ac:dyDescent="0.25">
      <c r="A36">
        <v>29</v>
      </c>
      <c r="B36" s="146">
        <f t="shared" si="0"/>
        <v>4.705E-3</v>
      </c>
      <c r="D36" s="7">
        <v>5.1999999999999998E-3</v>
      </c>
      <c r="E36" s="7">
        <v>4.3E-3</v>
      </c>
    </row>
    <row r="37" spans="1:5" x14ac:dyDescent="0.25">
      <c r="A37">
        <v>30</v>
      </c>
      <c r="B37" s="146">
        <f t="shared" si="0"/>
        <v>4.1700000000000001E-3</v>
      </c>
      <c r="D37" s="7">
        <v>4.4999999999999997E-3</v>
      </c>
      <c r="E37" s="7">
        <v>3.8999999999999998E-3</v>
      </c>
    </row>
    <row r="38" spans="1:5" x14ac:dyDescent="0.25">
      <c r="D38" s="7"/>
      <c r="E38" s="7"/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77"/>
  <sheetViews>
    <sheetView workbookViewId="0"/>
  </sheetViews>
  <sheetFormatPr defaultRowHeight="15" x14ac:dyDescent="0.25"/>
  <cols>
    <col min="6" max="14" width="14.7109375" customWidth="1"/>
  </cols>
  <sheetData>
    <row r="1" spans="1:24" x14ac:dyDescent="0.25">
      <c r="P1" t="s">
        <v>126</v>
      </c>
      <c r="Q1" t="s">
        <v>127</v>
      </c>
      <c r="R1" t="s">
        <v>138</v>
      </c>
      <c r="S1" t="s">
        <v>139</v>
      </c>
    </row>
    <row r="2" spans="1:24" x14ac:dyDescent="0.25">
      <c r="B2" t="s">
        <v>129</v>
      </c>
      <c r="P2" s="3">
        <v>20</v>
      </c>
      <c r="Q2" s="29">
        <v>6.7500000000000004E-2</v>
      </c>
      <c r="R2" s="30">
        <f>+Q2-0.03</f>
        <v>3.7500000000000006E-2</v>
      </c>
      <c r="S2" s="31">
        <v>1</v>
      </c>
    </row>
    <row r="3" spans="1:24" x14ac:dyDescent="0.25">
      <c r="P3">
        <v>21</v>
      </c>
      <c r="Q3" s="21">
        <v>0.06</v>
      </c>
      <c r="R3" s="27">
        <f t="shared" ref="R3:R62" si="0">+Q3-0.03</f>
        <v>0.03</v>
      </c>
      <c r="S3" s="13">
        <f>+S2*(1+R2)</f>
        <v>1.0375000000000001</v>
      </c>
    </row>
    <row r="4" spans="1:24" x14ac:dyDescent="0.25">
      <c r="E4" t="s">
        <v>111</v>
      </c>
      <c r="F4" t="s">
        <v>103</v>
      </c>
      <c r="G4" t="s">
        <v>104</v>
      </c>
      <c r="H4" t="s">
        <v>105</v>
      </c>
      <c r="I4" t="s">
        <v>106</v>
      </c>
      <c r="J4" t="s">
        <v>107</v>
      </c>
      <c r="K4" t="s">
        <v>108</v>
      </c>
      <c r="L4" t="s">
        <v>109</v>
      </c>
      <c r="M4" t="s">
        <v>110</v>
      </c>
      <c r="P4">
        <v>22</v>
      </c>
      <c r="Q4" s="21">
        <v>4.9000000000000002E-2</v>
      </c>
      <c r="R4" s="27">
        <f t="shared" si="0"/>
        <v>1.9000000000000003E-2</v>
      </c>
      <c r="S4" s="13">
        <f t="shared" ref="S4:S62" si="1">+S3*(1+R3)</f>
        <v>1.0686250000000002</v>
      </c>
      <c r="U4" s="25" t="s">
        <v>131</v>
      </c>
    </row>
    <row r="5" spans="1:24" x14ac:dyDescent="0.25">
      <c r="A5" s="19" t="s">
        <v>7</v>
      </c>
      <c r="B5" s="19" t="s">
        <v>114</v>
      </c>
      <c r="C5" s="19" t="s">
        <v>115</v>
      </c>
      <c r="D5" s="19" t="s">
        <v>8</v>
      </c>
      <c r="E5" s="19" t="s">
        <v>9</v>
      </c>
      <c r="F5" s="19">
        <v>2</v>
      </c>
      <c r="G5" s="19">
        <v>7</v>
      </c>
      <c r="H5" s="19">
        <v>12</v>
      </c>
      <c r="I5" s="19">
        <v>17</v>
      </c>
      <c r="J5" s="19">
        <v>22</v>
      </c>
      <c r="K5" s="19">
        <v>27</v>
      </c>
      <c r="L5" s="19">
        <v>32</v>
      </c>
      <c r="M5" s="3">
        <v>36</v>
      </c>
      <c r="N5" s="19" t="s">
        <v>10</v>
      </c>
      <c r="P5">
        <v>23</v>
      </c>
      <c r="Q5" s="21">
        <v>4.3499999999999997E-2</v>
      </c>
      <c r="R5" s="27">
        <f t="shared" si="0"/>
        <v>1.3499999999999998E-2</v>
      </c>
      <c r="S5" s="13">
        <f t="shared" si="1"/>
        <v>1.0889288750000001</v>
      </c>
      <c r="U5" s="26"/>
      <c r="V5" t="s">
        <v>132</v>
      </c>
      <c r="W5" t="s">
        <v>133</v>
      </c>
      <c r="X5" t="s">
        <v>134</v>
      </c>
    </row>
    <row r="6" spans="1:24" x14ac:dyDescent="0.25">
      <c r="A6" t="s">
        <v>112</v>
      </c>
      <c r="F6">
        <v>0</v>
      </c>
      <c r="G6">
        <v>5</v>
      </c>
      <c r="H6">
        <v>10</v>
      </c>
      <c r="I6">
        <v>15</v>
      </c>
      <c r="J6">
        <v>20</v>
      </c>
      <c r="K6">
        <v>25</v>
      </c>
      <c r="L6">
        <v>30</v>
      </c>
      <c r="M6">
        <v>35</v>
      </c>
      <c r="P6">
        <v>24</v>
      </c>
      <c r="Q6" s="21">
        <v>4.0500000000000001E-2</v>
      </c>
      <c r="R6" s="27">
        <f t="shared" si="0"/>
        <v>1.0500000000000002E-2</v>
      </c>
      <c r="S6" s="13">
        <f t="shared" si="1"/>
        <v>1.1036294148125001</v>
      </c>
      <c r="U6" s="26">
        <v>1</v>
      </c>
      <c r="V6">
        <v>10</v>
      </c>
      <c r="W6">
        <v>9</v>
      </c>
      <c r="X6">
        <v>10</v>
      </c>
    </row>
    <row r="7" spans="1:24" x14ac:dyDescent="0.25">
      <c r="A7" t="s">
        <v>113</v>
      </c>
      <c r="F7">
        <v>4</v>
      </c>
      <c r="G7">
        <v>9</v>
      </c>
      <c r="H7">
        <v>14</v>
      </c>
      <c r="I7">
        <v>19</v>
      </c>
      <c r="J7">
        <v>24</v>
      </c>
      <c r="K7">
        <v>29</v>
      </c>
      <c r="L7">
        <v>34</v>
      </c>
      <c r="M7" s="3">
        <v>40</v>
      </c>
      <c r="P7">
        <v>25</v>
      </c>
      <c r="Q7" s="21">
        <v>3.95E-2</v>
      </c>
      <c r="R7" s="27">
        <f t="shared" si="0"/>
        <v>9.5000000000000015E-3</v>
      </c>
      <c r="S7" s="13">
        <f t="shared" si="1"/>
        <v>1.1152175236680313</v>
      </c>
      <c r="U7" s="26">
        <v>2</v>
      </c>
      <c r="V7">
        <v>15</v>
      </c>
      <c r="W7">
        <v>11</v>
      </c>
      <c r="X7">
        <v>15</v>
      </c>
    </row>
    <row r="8" spans="1:24" x14ac:dyDescent="0.25">
      <c r="A8" t="s">
        <v>11</v>
      </c>
      <c r="B8">
        <v>40</v>
      </c>
      <c r="C8">
        <v>44</v>
      </c>
      <c r="D8">
        <v>42</v>
      </c>
      <c r="E8" t="s">
        <v>18</v>
      </c>
      <c r="F8" s="4">
        <v>7662</v>
      </c>
      <c r="G8" s="4">
        <v>7536</v>
      </c>
      <c r="H8" s="4">
        <v>5567</v>
      </c>
      <c r="I8" s="4">
        <v>4343</v>
      </c>
      <c r="J8" s="4">
        <v>1049</v>
      </c>
      <c r="K8" s="4">
        <v>44</v>
      </c>
      <c r="L8" s="4">
        <v>1</v>
      </c>
      <c r="M8" s="4">
        <v>0</v>
      </c>
      <c r="N8" s="4">
        <v>26202</v>
      </c>
      <c r="P8">
        <v>26</v>
      </c>
      <c r="Q8" s="21">
        <v>3.7499999999999999E-2</v>
      </c>
      <c r="R8" s="27">
        <f t="shared" si="0"/>
        <v>7.4999999999999997E-3</v>
      </c>
      <c r="S8" s="13">
        <f t="shared" si="1"/>
        <v>1.1258120901428776</v>
      </c>
      <c r="U8" s="26">
        <v>3</v>
      </c>
      <c r="V8">
        <v>16</v>
      </c>
      <c r="W8">
        <v>16</v>
      </c>
      <c r="X8">
        <v>19</v>
      </c>
    </row>
    <row r="9" spans="1:24" x14ac:dyDescent="0.25">
      <c r="A9" t="s">
        <v>13</v>
      </c>
      <c r="B9">
        <v>40</v>
      </c>
      <c r="C9">
        <v>44</v>
      </c>
      <c r="D9">
        <v>42</v>
      </c>
      <c r="F9" s="4">
        <v>33833</v>
      </c>
      <c r="G9" s="4">
        <v>41794</v>
      </c>
      <c r="H9" s="4">
        <v>50464</v>
      </c>
      <c r="I9" s="4">
        <v>57581</v>
      </c>
      <c r="J9" s="4">
        <v>60009</v>
      </c>
      <c r="K9" s="4">
        <v>56248</v>
      </c>
      <c r="L9" s="4">
        <v>59328</v>
      </c>
      <c r="M9" s="4">
        <v>0</v>
      </c>
      <c r="N9" s="4">
        <v>44679</v>
      </c>
      <c r="P9">
        <v>27</v>
      </c>
      <c r="Q9" s="21">
        <v>3.5999999999999997E-2</v>
      </c>
      <c r="R9" s="27">
        <f t="shared" si="0"/>
        <v>5.9999999999999984E-3</v>
      </c>
      <c r="S9" s="13">
        <f t="shared" si="1"/>
        <v>1.1342556808189492</v>
      </c>
      <c r="U9" s="26">
        <v>4</v>
      </c>
      <c r="V9">
        <v>20</v>
      </c>
      <c r="W9">
        <v>20</v>
      </c>
      <c r="X9">
        <v>20</v>
      </c>
    </row>
    <row r="10" spans="1:24" x14ac:dyDescent="0.25">
      <c r="E10" t="s">
        <v>128</v>
      </c>
      <c r="F10" s="23">
        <f t="shared" ref="F10:N10" si="2">+F8*F9</f>
        <v>259228446</v>
      </c>
      <c r="G10" s="23">
        <f t="shared" si="2"/>
        <v>314959584</v>
      </c>
      <c r="H10" s="23">
        <f t="shared" si="2"/>
        <v>280933088</v>
      </c>
      <c r="I10" s="23">
        <f t="shared" si="2"/>
        <v>250074283</v>
      </c>
      <c r="J10" s="23">
        <f t="shared" si="2"/>
        <v>62949441</v>
      </c>
      <c r="K10" s="23">
        <f t="shared" si="2"/>
        <v>2474912</v>
      </c>
      <c r="L10" s="23">
        <f t="shared" si="2"/>
        <v>59328</v>
      </c>
      <c r="M10" s="23">
        <f t="shared" si="2"/>
        <v>0</v>
      </c>
      <c r="N10" s="23">
        <f t="shared" si="2"/>
        <v>1170679158</v>
      </c>
      <c r="P10">
        <v>28</v>
      </c>
      <c r="Q10" s="21">
        <v>3.5999999999999997E-2</v>
      </c>
      <c r="R10" s="27">
        <f t="shared" si="0"/>
        <v>5.9999999999999984E-3</v>
      </c>
      <c r="S10" s="13">
        <f t="shared" si="1"/>
        <v>1.141061214903863</v>
      </c>
      <c r="U10" s="26">
        <v>5</v>
      </c>
      <c r="V10">
        <v>21</v>
      </c>
      <c r="W10">
        <v>21</v>
      </c>
      <c r="X10">
        <v>24</v>
      </c>
    </row>
    <row r="11" spans="1:24" x14ac:dyDescent="0.25">
      <c r="M11" s="23">
        <f>+SUM(F10:M10)</f>
        <v>1170679082</v>
      </c>
      <c r="P11">
        <v>29</v>
      </c>
      <c r="Q11" s="21">
        <v>3.4000000000000002E-2</v>
      </c>
      <c r="R11" s="27">
        <f t="shared" si="0"/>
        <v>4.0000000000000036E-3</v>
      </c>
      <c r="S11" s="13">
        <f t="shared" si="1"/>
        <v>1.1479075821932863</v>
      </c>
      <c r="U11" s="26">
        <v>6</v>
      </c>
      <c r="V11">
        <v>25</v>
      </c>
      <c r="W11">
        <v>25</v>
      </c>
      <c r="X11">
        <v>25</v>
      </c>
    </row>
    <row r="12" spans="1:24" x14ac:dyDescent="0.25">
      <c r="E12" t="s">
        <v>125</v>
      </c>
      <c r="F12">
        <f t="shared" ref="F12:M12" si="3">42-F5</f>
        <v>40</v>
      </c>
      <c r="G12">
        <f t="shared" si="3"/>
        <v>35</v>
      </c>
      <c r="H12">
        <f t="shared" si="3"/>
        <v>30</v>
      </c>
      <c r="I12">
        <f t="shared" si="3"/>
        <v>25</v>
      </c>
      <c r="J12">
        <f t="shared" si="3"/>
        <v>20</v>
      </c>
      <c r="K12">
        <f t="shared" si="3"/>
        <v>15</v>
      </c>
      <c r="L12">
        <f t="shared" si="3"/>
        <v>10</v>
      </c>
      <c r="M12">
        <f t="shared" si="3"/>
        <v>6</v>
      </c>
      <c r="P12">
        <v>30</v>
      </c>
      <c r="Q12" s="21">
        <v>3.377778E-2</v>
      </c>
      <c r="R12" s="27">
        <f t="shared" si="0"/>
        <v>3.7777800000000014E-3</v>
      </c>
      <c r="S12" s="13">
        <f t="shared" si="1"/>
        <v>1.1524992125220594</v>
      </c>
      <c r="U12" s="26">
        <v>7</v>
      </c>
      <c r="V12">
        <v>26</v>
      </c>
      <c r="W12">
        <v>26</v>
      </c>
      <c r="X12">
        <v>29</v>
      </c>
    </row>
    <row r="13" spans="1:24" x14ac:dyDescent="0.25">
      <c r="C13" t="s">
        <v>126</v>
      </c>
      <c r="D13" t="s">
        <v>125</v>
      </c>
      <c r="E13" t="s">
        <v>11</v>
      </c>
      <c r="F13" t="s">
        <v>13</v>
      </c>
      <c r="G13" t="s">
        <v>124</v>
      </c>
      <c r="P13">
        <v>31</v>
      </c>
      <c r="Q13" s="21">
        <v>3.3555559999999998E-2</v>
      </c>
      <c r="R13" s="27">
        <f t="shared" si="0"/>
        <v>3.5555599999999993E-3</v>
      </c>
      <c r="S13" s="13">
        <f t="shared" si="1"/>
        <v>1.156853100997141</v>
      </c>
      <c r="U13" s="26">
        <v>8</v>
      </c>
      <c r="V13">
        <v>30</v>
      </c>
      <c r="W13">
        <v>30</v>
      </c>
      <c r="X13">
        <v>30</v>
      </c>
    </row>
    <row r="14" spans="1:24" x14ac:dyDescent="0.25">
      <c r="C14">
        <v>42</v>
      </c>
      <c r="D14">
        <v>40</v>
      </c>
      <c r="E14" s="4">
        <v>7662</v>
      </c>
      <c r="F14" s="4">
        <v>33833</v>
      </c>
      <c r="G14" s="23">
        <f t="shared" ref="G14:G20" si="4">+E14*F14</f>
        <v>259228446</v>
      </c>
      <c r="P14">
        <v>32</v>
      </c>
      <c r="Q14" s="21">
        <v>3.3333330000000001E-2</v>
      </c>
      <c r="R14" s="27">
        <f t="shared" si="0"/>
        <v>3.3333300000000024E-3</v>
      </c>
      <c r="S14" s="13">
        <f t="shared" si="1"/>
        <v>1.1609663616089223</v>
      </c>
      <c r="U14" s="26">
        <v>9</v>
      </c>
      <c r="V14">
        <v>31</v>
      </c>
      <c r="W14">
        <v>31</v>
      </c>
      <c r="X14">
        <v>34</v>
      </c>
    </row>
    <row r="15" spans="1:24" x14ac:dyDescent="0.25">
      <c r="C15">
        <v>42</v>
      </c>
      <c r="D15">
        <v>35</v>
      </c>
      <c r="E15" s="4">
        <v>7536</v>
      </c>
      <c r="F15" s="4">
        <v>41794</v>
      </c>
      <c r="G15" s="23">
        <f t="shared" si="4"/>
        <v>314959584</v>
      </c>
      <c r="P15">
        <v>33</v>
      </c>
      <c r="Q15" s="21">
        <v>3.3111109999999999E-2</v>
      </c>
      <c r="R15" s="27">
        <f t="shared" si="0"/>
        <v>3.1111100000000003E-3</v>
      </c>
      <c r="S15" s="13">
        <f t="shared" si="1"/>
        <v>1.1648362456110641</v>
      </c>
      <c r="U15" s="26">
        <v>10</v>
      </c>
      <c r="V15">
        <v>35</v>
      </c>
      <c r="W15">
        <v>35</v>
      </c>
      <c r="X15">
        <v>35</v>
      </c>
    </row>
    <row r="16" spans="1:24" x14ac:dyDescent="0.25">
      <c r="C16">
        <v>42</v>
      </c>
      <c r="D16">
        <v>30</v>
      </c>
      <c r="E16" s="4">
        <v>5567</v>
      </c>
      <c r="F16" s="4">
        <v>50464</v>
      </c>
      <c r="G16" s="23">
        <f t="shared" si="4"/>
        <v>280933088</v>
      </c>
      <c r="J16" s="22"/>
      <c r="P16">
        <v>34</v>
      </c>
      <c r="Q16" s="21">
        <v>3.2888889999999997E-2</v>
      </c>
      <c r="R16" s="27">
        <f t="shared" si="0"/>
        <v>2.8888899999999981E-3</v>
      </c>
      <c r="S16" s="13">
        <f t="shared" si="1"/>
        <v>1.1684601793031473</v>
      </c>
      <c r="U16" s="26">
        <v>11</v>
      </c>
      <c r="V16">
        <v>36</v>
      </c>
      <c r="W16">
        <v>36</v>
      </c>
      <c r="X16">
        <v>39</v>
      </c>
    </row>
    <row r="17" spans="3:24" x14ac:dyDescent="0.25">
      <c r="C17">
        <v>42</v>
      </c>
      <c r="D17">
        <v>25</v>
      </c>
      <c r="E17" s="4">
        <v>4343</v>
      </c>
      <c r="F17" s="4">
        <v>57581</v>
      </c>
      <c r="G17" s="23">
        <f t="shared" si="4"/>
        <v>250074283</v>
      </c>
      <c r="J17" s="22"/>
      <c r="P17">
        <v>35</v>
      </c>
      <c r="Q17" s="21">
        <v>3.2666670000000002E-2</v>
      </c>
      <c r="R17" s="27">
        <f t="shared" si="0"/>
        <v>2.6666700000000029E-3</v>
      </c>
      <c r="S17" s="13">
        <f t="shared" si="1"/>
        <v>1.1718357322305342</v>
      </c>
      <c r="U17" s="26">
        <v>12</v>
      </c>
      <c r="V17">
        <v>40</v>
      </c>
      <c r="W17">
        <v>40</v>
      </c>
      <c r="X17">
        <v>44</v>
      </c>
    </row>
    <row r="18" spans="3:24" x14ac:dyDescent="0.25">
      <c r="C18">
        <v>42</v>
      </c>
      <c r="D18">
        <v>20</v>
      </c>
      <c r="E18" s="4">
        <v>1049</v>
      </c>
      <c r="F18" s="4">
        <v>60009</v>
      </c>
      <c r="G18" s="23">
        <f t="shared" si="4"/>
        <v>62949441</v>
      </c>
      <c r="J18" s="22"/>
      <c r="P18">
        <v>36</v>
      </c>
      <c r="Q18" s="21">
        <v>3.2444439999999998E-2</v>
      </c>
      <c r="R18" s="27">
        <f t="shared" si="0"/>
        <v>2.4444399999999991E-3</v>
      </c>
      <c r="S18" s="13">
        <f t="shared" si="1"/>
        <v>1.1749606314226013</v>
      </c>
      <c r="U18" s="26">
        <v>13</v>
      </c>
      <c r="V18">
        <v>45</v>
      </c>
      <c r="W18">
        <v>45</v>
      </c>
      <c r="X18">
        <v>49</v>
      </c>
    </row>
    <row r="19" spans="3:24" x14ac:dyDescent="0.25">
      <c r="C19">
        <v>42</v>
      </c>
      <c r="D19">
        <v>15</v>
      </c>
      <c r="E19" s="4">
        <v>44</v>
      </c>
      <c r="F19" s="4">
        <v>56248</v>
      </c>
      <c r="G19" s="23">
        <f t="shared" si="4"/>
        <v>2474912</v>
      </c>
      <c r="J19" s="22"/>
      <c r="P19">
        <v>37</v>
      </c>
      <c r="Q19" s="21">
        <v>3.2222220000000003E-2</v>
      </c>
      <c r="R19" s="27">
        <f t="shared" si="0"/>
        <v>2.2222200000000039E-3</v>
      </c>
      <c r="S19" s="13">
        <f t="shared" si="1"/>
        <v>1.1778327521884762</v>
      </c>
      <c r="U19" s="26">
        <v>14</v>
      </c>
      <c r="V19">
        <v>50</v>
      </c>
      <c r="W19">
        <v>50</v>
      </c>
      <c r="X19">
        <v>54</v>
      </c>
    </row>
    <row r="20" spans="3:24" x14ac:dyDescent="0.25">
      <c r="C20">
        <v>42</v>
      </c>
      <c r="D20">
        <v>10</v>
      </c>
      <c r="E20" s="4">
        <v>1</v>
      </c>
      <c r="F20" s="4">
        <v>59328</v>
      </c>
      <c r="G20" s="23">
        <f t="shared" si="4"/>
        <v>59328</v>
      </c>
      <c r="J20" s="22"/>
      <c r="P20">
        <v>38</v>
      </c>
      <c r="Q20" s="21">
        <v>3.2000000000000001E-2</v>
      </c>
      <c r="R20" s="27">
        <f t="shared" si="0"/>
        <v>2.0000000000000018E-3</v>
      </c>
      <c r="S20" s="13">
        <f t="shared" si="1"/>
        <v>1.1804501556870444</v>
      </c>
      <c r="U20" s="26">
        <v>15</v>
      </c>
      <c r="V20">
        <v>55</v>
      </c>
      <c r="W20">
        <v>55</v>
      </c>
      <c r="X20">
        <v>59</v>
      </c>
    </row>
    <row r="21" spans="3:24" x14ac:dyDescent="0.25">
      <c r="E21" s="4"/>
      <c r="F21" s="4"/>
      <c r="G21" s="23"/>
      <c r="J21" s="22"/>
      <c r="P21">
        <v>39</v>
      </c>
      <c r="Q21" s="21">
        <v>0.03</v>
      </c>
      <c r="R21" s="27">
        <f t="shared" si="0"/>
        <v>0</v>
      </c>
      <c r="S21" s="13">
        <f t="shared" si="1"/>
        <v>1.1828110559984184</v>
      </c>
      <c r="U21" s="26">
        <v>16</v>
      </c>
      <c r="V21">
        <v>60</v>
      </c>
      <c r="W21">
        <v>60</v>
      </c>
      <c r="X21">
        <v>64</v>
      </c>
    </row>
    <row r="22" spans="3:24" x14ac:dyDescent="0.25">
      <c r="E22" s="23">
        <f>+SUM(E14:E21)</f>
        <v>26202</v>
      </c>
      <c r="F22" s="24">
        <f>+G22/E22</f>
        <v>44678.997099458058</v>
      </c>
      <c r="G22" s="23">
        <f>+SUM(G14:G21)</f>
        <v>1170679082</v>
      </c>
      <c r="J22" s="22"/>
      <c r="P22" s="3">
        <v>40</v>
      </c>
      <c r="Q22" s="29">
        <v>0.03</v>
      </c>
      <c r="R22" s="30">
        <f t="shared" si="0"/>
        <v>0</v>
      </c>
      <c r="S22" s="31">
        <f t="shared" si="1"/>
        <v>1.1828110559984184</v>
      </c>
      <c r="U22" s="26">
        <v>17</v>
      </c>
      <c r="V22">
        <v>65</v>
      </c>
      <c r="W22">
        <v>65</v>
      </c>
      <c r="X22">
        <v>69</v>
      </c>
    </row>
    <row r="23" spans="3:24" x14ac:dyDescent="0.25">
      <c r="J23" s="22"/>
      <c r="P23" s="3">
        <v>41</v>
      </c>
      <c r="Q23" s="29">
        <v>0.03</v>
      </c>
      <c r="R23" s="30">
        <f t="shared" si="0"/>
        <v>0</v>
      </c>
      <c r="S23" s="31">
        <f t="shared" si="1"/>
        <v>1.1828110559984184</v>
      </c>
      <c r="U23" s="26">
        <v>18</v>
      </c>
      <c r="V23">
        <v>70</v>
      </c>
      <c r="W23">
        <v>70</v>
      </c>
      <c r="X23">
        <v>80</v>
      </c>
    </row>
    <row r="24" spans="3:24" x14ac:dyDescent="0.25">
      <c r="C24" t="s">
        <v>126</v>
      </c>
      <c r="D24" t="s">
        <v>125</v>
      </c>
      <c r="E24" t="s">
        <v>11</v>
      </c>
      <c r="F24" t="s">
        <v>13</v>
      </c>
      <c r="G24" t="s">
        <v>124</v>
      </c>
      <c r="J24" s="22"/>
      <c r="P24" s="3">
        <v>42</v>
      </c>
      <c r="Q24" s="29">
        <v>0.03</v>
      </c>
      <c r="R24" s="30">
        <f t="shared" si="0"/>
        <v>0</v>
      </c>
      <c r="S24" s="31">
        <f t="shared" si="1"/>
        <v>1.1828110559984184</v>
      </c>
    </row>
    <row r="25" spans="3:24" x14ac:dyDescent="0.25">
      <c r="E25" s="4"/>
      <c r="F25" s="4"/>
      <c r="G25" s="23"/>
      <c r="J25" s="22"/>
      <c r="P25" s="3">
        <v>43</v>
      </c>
      <c r="Q25" s="29">
        <v>0.03</v>
      </c>
      <c r="R25" s="30">
        <f t="shared" si="0"/>
        <v>0</v>
      </c>
      <c r="S25" s="31">
        <f t="shared" si="1"/>
        <v>1.1828110559984184</v>
      </c>
    </row>
    <row r="26" spans="3:24" x14ac:dyDescent="0.25">
      <c r="C26">
        <v>42</v>
      </c>
      <c r="D26">
        <v>10</v>
      </c>
      <c r="E26" s="4">
        <v>1</v>
      </c>
      <c r="F26" s="4">
        <v>59328</v>
      </c>
      <c r="G26" s="23">
        <f t="shared" ref="G26:G32" si="5">+E26*F26</f>
        <v>59328</v>
      </c>
      <c r="J26" s="22"/>
      <c r="P26" s="3">
        <v>44</v>
      </c>
      <c r="Q26" s="29">
        <v>0.03</v>
      </c>
      <c r="R26" s="30">
        <f t="shared" si="0"/>
        <v>0</v>
      </c>
      <c r="S26" s="31">
        <f t="shared" si="1"/>
        <v>1.1828110559984184</v>
      </c>
    </row>
    <row r="27" spans="3:24" x14ac:dyDescent="0.25">
      <c r="C27">
        <v>42</v>
      </c>
      <c r="D27">
        <v>15</v>
      </c>
      <c r="E27" s="4">
        <v>44</v>
      </c>
      <c r="F27" s="4">
        <v>56248</v>
      </c>
      <c r="G27" s="23">
        <f t="shared" si="5"/>
        <v>2474912</v>
      </c>
      <c r="J27" s="22"/>
      <c r="P27">
        <v>45</v>
      </c>
      <c r="Q27" s="21">
        <v>0.03</v>
      </c>
      <c r="R27" s="27">
        <f t="shared" si="0"/>
        <v>0</v>
      </c>
      <c r="S27" s="13">
        <f t="shared" si="1"/>
        <v>1.1828110559984184</v>
      </c>
    </row>
    <row r="28" spans="3:24" x14ac:dyDescent="0.25">
      <c r="C28">
        <v>42</v>
      </c>
      <c r="D28">
        <v>20</v>
      </c>
      <c r="E28" s="4">
        <v>1049</v>
      </c>
      <c r="F28" s="4">
        <v>60009</v>
      </c>
      <c r="G28" s="23">
        <f t="shared" si="5"/>
        <v>62949441</v>
      </c>
      <c r="J28" s="22"/>
      <c r="P28">
        <v>46</v>
      </c>
      <c r="Q28" s="21">
        <v>0.03</v>
      </c>
      <c r="R28" s="27">
        <f t="shared" si="0"/>
        <v>0</v>
      </c>
      <c r="S28" s="13">
        <f t="shared" si="1"/>
        <v>1.1828110559984184</v>
      </c>
    </row>
    <row r="29" spans="3:24" x14ac:dyDescent="0.25">
      <c r="C29">
        <v>42</v>
      </c>
      <c r="D29">
        <v>25</v>
      </c>
      <c r="E29" s="4">
        <v>4343</v>
      </c>
      <c r="F29" s="4">
        <v>57581</v>
      </c>
      <c r="G29" s="23">
        <f t="shared" si="5"/>
        <v>250074283</v>
      </c>
      <c r="J29" s="22"/>
      <c r="P29">
        <v>47</v>
      </c>
      <c r="Q29" s="21">
        <v>0.03</v>
      </c>
      <c r="R29" s="27">
        <f t="shared" si="0"/>
        <v>0</v>
      </c>
      <c r="S29" s="13">
        <f t="shared" si="1"/>
        <v>1.1828110559984184</v>
      </c>
    </row>
    <row r="30" spans="3:24" x14ac:dyDescent="0.25">
      <c r="C30">
        <v>42</v>
      </c>
      <c r="D30">
        <v>30</v>
      </c>
      <c r="E30" s="4">
        <v>5567</v>
      </c>
      <c r="F30" s="4">
        <v>50464</v>
      </c>
      <c r="G30" s="23">
        <f t="shared" si="5"/>
        <v>280933088</v>
      </c>
      <c r="J30" s="22"/>
      <c r="P30">
        <v>48</v>
      </c>
      <c r="Q30" s="21">
        <v>0.03</v>
      </c>
      <c r="R30" s="27">
        <f t="shared" si="0"/>
        <v>0</v>
      </c>
      <c r="S30" s="13">
        <f t="shared" si="1"/>
        <v>1.1828110559984184</v>
      </c>
    </row>
    <row r="31" spans="3:24" x14ac:dyDescent="0.25">
      <c r="C31">
        <v>42</v>
      </c>
      <c r="D31">
        <v>35</v>
      </c>
      <c r="E31" s="4">
        <v>7536</v>
      </c>
      <c r="F31" s="4">
        <v>41794</v>
      </c>
      <c r="G31" s="23">
        <f t="shared" si="5"/>
        <v>314959584</v>
      </c>
      <c r="J31" s="22"/>
      <c r="P31">
        <v>49</v>
      </c>
      <c r="Q31" s="21">
        <v>0.03</v>
      </c>
      <c r="R31" s="27">
        <f t="shared" si="0"/>
        <v>0</v>
      </c>
      <c r="S31" s="13">
        <f t="shared" si="1"/>
        <v>1.1828110559984184</v>
      </c>
    </row>
    <row r="32" spans="3:24" x14ac:dyDescent="0.25">
      <c r="C32">
        <v>42</v>
      </c>
      <c r="D32">
        <v>40</v>
      </c>
      <c r="E32" s="4">
        <v>7662</v>
      </c>
      <c r="F32" s="4">
        <v>33833</v>
      </c>
      <c r="G32" s="23">
        <f t="shared" si="5"/>
        <v>259228446</v>
      </c>
      <c r="J32" s="22"/>
      <c r="P32">
        <v>50</v>
      </c>
      <c r="Q32" s="21">
        <v>0.03</v>
      </c>
      <c r="R32" s="27">
        <f t="shared" si="0"/>
        <v>0</v>
      </c>
      <c r="S32" s="13">
        <f t="shared" si="1"/>
        <v>1.1828110559984184</v>
      </c>
    </row>
    <row r="33" spans="3:19" x14ac:dyDescent="0.25">
      <c r="J33" s="22"/>
      <c r="P33">
        <v>51</v>
      </c>
      <c r="Q33" s="21">
        <v>0.03</v>
      </c>
      <c r="R33" s="27">
        <f t="shared" si="0"/>
        <v>0</v>
      </c>
      <c r="S33" s="13">
        <f t="shared" si="1"/>
        <v>1.1828110559984184</v>
      </c>
    </row>
    <row r="34" spans="3:19" x14ac:dyDescent="0.25">
      <c r="E34" s="23">
        <f>+SUM(E25:E32)</f>
        <v>26202</v>
      </c>
      <c r="F34" s="24">
        <f>+G34/E34</f>
        <v>44678.997099458058</v>
      </c>
      <c r="G34" s="23">
        <f>+SUM(G25:G32)</f>
        <v>1170679082</v>
      </c>
      <c r="J34" s="22"/>
      <c r="P34">
        <v>52</v>
      </c>
      <c r="Q34" s="21">
        <v>0.03</v>
      </c>
      <c r="R34" s="27">
        <f t="shared" si="0"/>
        <v>0</v>
      </c>
      <c r="S34" s="13">
        <f t="shared" si="1"/>
        <v>1.1828110559984184</v>
      </c>
    </row>
    <row r="35" spans="3:19" x14ac:dyDescent="0.25">
      <c r="J35" s="22"/>
      <c r="P35">
        <v>53</v>
      </c>
      <c r="Q35" s="21">
        <v>0.03</v>
      </c>
      <c r="R35" s="27">
        <f t="shared" si="0"/>
        <v>0</v>
      </c>
      <c r="S35" s="13">
        <f t="shared" si="1"/>
        <v>1.1828110559984184</v>
      </c>
    </row>
    <row r="36" spans="3:19" x14ac:dyDescent="0.25">
      <c r="J36" s="22"/>
      <c r="P36">
        <v>54</v>
      </c>
      <c r="Q36" s="21">
        <v>0.03</v>
      </c>
      <c r="R36" s="27">
        <f t="shared" si="0"/>
        <v>0</v>
      </c>
      <c r="S36" s="13">
        <f t="shared" si="1"/>
        <v>1.1828110559984184</v>
      </c>
    </row>
    <row r="37" spans="3:19" x14ac:dyDescent="0.25">
      <c r="J37" s="22"/>
      <c r="P37">
        <v>55</v>
      </c>
      <c r="Q37" s="21">
        <v>0.03</v>
      </c>
      <c r="R37" s="27">
        <f t="shared" si="0"/>
        <v>0</v>
      </c>
      <c r="S37" s="13">
        <f t="shared" si="1"/>
        <v>1.1828110559984184</v>
      </c>
    </row>
    <row r="38" spans="3:19" x14ac:dyDescent="0.25">
      <c r="D38" t="s">
        <v>135</v>
      </c>
      <c r="E38">
        <v>15</v>
      </c>
      <c r="J38" s="22"/>
      <c r="P38">
        <v>56</v>
      </c>
      <c r="Q38" s="21">
        <v>0.03</v>
      </c>
      <c r="R38" s="27">
        <f t="shared" si="0"/>
        <v>0</v>
      </c>
      <c r="S38" s="13">
        <f t="shared" si="1"/>
        <v>1.1828110559984184</v>
      </c>
    </row>
    <row r="39" spans="3:19" x14ac:dyDescent="0.25">
      <c r="J39" s="22"/>
      <c r="P39">
        <v>57</v>
      </c>
      <c r="Q39" s="21">
        <v>0.03</v>
      </c>
      <c r="R39" s="27">
        <f t="shared" si="0"/>
        <v>0</v>
      </c>
      <c r="S39" s="13">
        <f t="shared" si="1"/>
        <v>1.1828110559984184</v>
      </c>
    </row>
    <row r="40" spans="3:19" x14ac:dyDescent="0.25">
      <c r="C40" t="s">
        <v>130</v>
      </c>
      <c r="D40">
        <v>40</v>
      </c>
      <c r="E40">
        <v>41</v>
      </c>
      <c r="F40">
        <v>42</v>
      </c>
      <c r="G40">
        <v>43</v>
      </c>
      <c r="H40">
        <v>44</v>
      </c>
      <c r="J40" s="22"/>
      <c r="P40">
        <v>58</v>
      </c>
      <c r="Q40" s="21">
        <v>0.03</v>
      </c>
      <c r="R40" s="27">
        <f t="shared" si="0"/>
        <v>0</v>
      </c>
      <c r="S40" s="13">
        <f t="shared" si="1"/>
        <v>1.1828110559984184</v>
      </c>
    </row>
    <row r="41" spans="3:19" x14ac:dyDescent="0.25">
      <c r="C41">
        <v>40</v>
      </c>
      <c r="D41">
        <f>+$E$32/$E$38</f>
        <v>510.8</v>
      </c>
      <c r="J41" s="22"/>
      <c r="P41">
        <v>59</v>
      </c>
      <c r="Q41" s="21">
        <v>0.03</v>
      </c>
      <c r="R41" s="27">
        <f t="shared" si="0"/>
        <v>0</v>
      </c>
      <c r="S41" s="13">
        <f t="shared" si="1"/>
        <v>1.1828110559984184</v>
      </c>
    </row>
    <row r="42" spans="3:19" x14ac:dyDescent="0.25">
      <c r="C42">
        <v>41</v>
      </c>
      <c r="D42">
        <f t="shared" ref="D42:D45" si="6">+$E$32/$E$38</f>
        <v>510.8</v>
      </c>
      <c r="E42">
        <f t="shared" ref="E42:H45" si="7">+$E$32/$E$38</f>
        <v>510.8</v>
      </c>
      <c r="J42" s="22"/>
      <c r="P42">
        <v>60</v>
      </c>
      <c r="Q42" s="21">
        <v>0.03</v>
      </c>
      <c r="R42" s="27">
        <f t="shared" si="0"/>
        <v>0</v>
      </c>
      <c r="S42" s="13">
        <f t="shared" si="1"/>
        <v>1.1828110559984184</v>
      </c>
    </row>
    <row r="43" spans="3:19" x14ac:dyDescent="0.25">
      <c r="C43">
        <v>42</v>
      </c>
      <c r="D43">
        <f t="shared" si="6"/>
        <v>510.8</v>
      </c>
      <c r="E43">
        <f t="shared" si="7"/>
        <v>510.8</v>
      </c>
      <c r="F43">
        <f t="shared" si="7"/>
        <v>510.8</v>
      </c>
      <c r="J43" s="22"/>
      <c r="P43">
        <v>61</v>
      </c>
      <c r="Q43" s="21">
        <v>0.03</v>
      </c>
      <c r="R43" s="27">
        <f t="shared" si="0"/>
        <v>0</v>
      </c>
      <c r="S43" s="13">
        <f t="shared" si="1"/>
        <v>1.1828110559984184</v>
      </c>
    </row>
    <row r="44" spans="3:19" x14ac:dyDescent="0.25">
      <c r="C44">
        <v>43</v>
      </c>
      <c r="D44">
        <f t="shared" si="6"/>
        <v>510.8</v>
      </c>
      <c r="E44">
        <f t="shared" si="7"/>
        <v>510.8</v>
      </c>
      <c r="F44">
        <f t="shared" si="7"/>
        <v>510.8</v>
      </c>
      <c r="G44">
        <f t="shared" si="7"/>
        <v>510.8</v>
      </c>
      <c r="J44" s="22"/>
      <c r="P44">
        <v>62</v>
      </c>
      <c r="Q44" s="21">
        <v>0.03</v>
      </c>
      <c r="R44" s="27">
        <f t="shared" si="0"/>
        <v>0</v>
      </c>
      <c r="S44" s="13">
        <f t="shared" si="1"/>
        <v>1.1828110559984184</v>
      </c>
    </row>
    <row r="45" spans="3:19" x14ac:dyDescent="0.25">
      <c r="C45">
        <v>44</v>
      </c>
      <c r="D45">
        <f t="shared" si="6"/>
        <v>510.8</v>
      </c>
      <c r="E45">
        <f t="shared" si="7"/>
        <v>510.8</v>
      </c>
      <c r="F45">
        <f t="shared" si="7"/>
        <v>510.8</v>
      </c>
      <c r="G45">
        <f t="shared" si="7"/>
        <v>510.8</v>
      </c>
      <c r="H45">
        <f t="shared" si="7"/>
        <v>510.8</v>
      </c>
      <c r="J45">
        <f>+SUM(D41:H45)</f>
        <v>7662.0000000000018</v>
      </c>
      <c r="P45">
        <v>63</v>
      </c>
      <c r="Q45" s="21">
        <v>0.03</v>
      </c>
      <c r="R45" s="27">
        <f t="shared" si="0"/>
        <v>0</v>
      </c>
      <c r="S45" s="13">
        <f t="shared" si="1"/>
        <v>1.1828110559984184</v>
      </c>
    </row>
    <row r="46" spans="3:19" x14ac:dyDescent="0.25">
      <c r="J46" s="22"/>
      <c r="P46">
        <v>64</v>
      </c>
      <c r="Q46" s="21">
        <v>0.03</v>
      </c>
      <c r="R46" s="27">
        <f t="shared" si="0"/>
        <v>0</v>
      </c>
      <c r="S46" s="13">
        <f t="shared" si="1"/>
        <v>1.1828110559984184</v>
      </c>
    </row>
    <row r="47" spans="3:19" x14ac:dyDescent="0.25">
      <c r="D47" t="s">
        <v>136</v>
      </c>
      <c r="J47" s="22"/>
      <c r="P47">
        <v>65</v>
      </c>
      <c r="Q47" s="21">
        <v>0.03</v>
      </c>
      <c r="R47" s="27">
        <f t="shared" si="0"/>
        <v>0</v>
      </c>
      <c r="S47" s="13">
        <f t="shared" si="1"/>
        <v>1.1828110559984184</v>
      </c>
    </row>
    <row r="48" spans="3:19" x14ac:dyDescent="0.25">
      <c r="C48" t="s">
        <v>130</v>
      </c>
      <c r="D48">
        <v>40</v>
      </c>
      <c r="E48">
        <v>41</v>
      </c>
      <c r="F48">
        <v>42</v>
      </c>
      <c r="G48">
        <v>43</v>
      </c>
      <c r="H48">
        <v>44</v>
      </c>
      <c r="I48" t="s">
        <v>137</v>
      </c>
      <c r="J48" s="22"/>
      <c r="P48">
        <v>66</v>
      </c>
      <c r="Q48" s="21">
        <v>0.03</v>
      </c>
      <c r="R48" s="27">
        <f t="shared" si="0"/>
        <v>0</v>
      </c>
      <c r="S48" s="13">
        <f t="shared" si="1"/>
        <v>1.1828110559984184</v>
      </c>
    </row>
    <row r="49" spans="3:19" x14ac:dyDescent="0.25">
      <c r="C49">
        <v>40</v>
      </c>
      <c r="D49" s="23">
        <f>+$F$32</f>
        <v>33833</v>
      </c>
      <c r="E49" s="23"/>
      <c r="F49" s="23"/>
      <c r="G49" s="23"/>
      <c r="H49" s="23"/>
      <c r="J49" s="22"/>
      <c r="P49">
        <v>67</v>
      </c>
      <c r="Q49" s="21">
        <v>0.03</v>
      </c>
      <c r="R49" s="27">
        <f t="shared" si="0"/>
        <v>0</v>
      </c>
      <c r="S49" s="13">
        <f t="shared" si="1"/>
        <v>1.1828110559984184</v>
      </c>
    </row>
    <row r="50" spans="3:19" x14ac:dyDescent="0.25">
      <c r="C50">
        <v>41</v>
      </c>
      <c r="D50" s="23">
        <f t="shared" ref="D50:D53" si="8">+$F$32</f>
        <v>33833</v>
      </c>
      <c r="E50" s="23">
        <f t="shared" ref="E50:H53" si="9">+$F$32</f>
        <v>33833</v>
      </c>
      <c r="F50" s="23"/>
      <c r="G50" s="23"/>
      <c r="H50" s="23"/>
      <c r="J50" s="22"/>
      <c r="P50">
        <v>68</v>
      </c>
      <c r="Q50" s="21">
        <v>0.03</v>
      </c>
      <c r="R50" s="27">
        <f t="shared" si="0"/>
        <v>0</v>
      </c>
      <c r="S50" s="13">
        <f t="shared" si="1"/>
        <v>1.1828110559984184</v>
      </c>
    </row>
    <row r="51" spans="3:19" x14ac:dyDescent="0.25">
      <c r="C51">
        <v>42</v>
      </c>
      <c r="D51" s="23">
        <f t="shared" si="8"/>
        <v>33833</v>
      </c>
      <c r="E51" s="23">
        <f t="shared" si="9"/>
        <v>33833</v>
      </c>
      <c r="F51" s="23">
        <f t="shared" si="9"/>
        <v>33833</v>
      </c>
      <c r="G51" s="23"/>
      <c r="H51" s="23"/>
      <c r="I51">
        <v>1</v>
      </c>
      <c r="J51" s="22"/>
      <c r="P51">
        <v>69</v>
      </c>
      <c r="Q51" s="21">
        <v>0.03</v>
      </c>
      <c r="R51" s="27">
        <f t="shared" si="0"/>
        <v>0</v>
      </c>
      <c r="S51" s="13">
        <f t="shared" si="1"/>
        <v>1.1828110559984184</v>
      </c>
    </row>
    <row r="52" spans="3:19" x14ac:dyDescent="0.25">
      <c r="C52">
        <v>43</v>
      </c>
      <c r="D52" s="23">
        <f t="shared" si="8"/>
        <v>33833</v>
      </c>
      <c r="E52" s="23">
        <f t="shared" si="9"/>
        <v>33833</v>
      </c>
      <c r="F52" s="23">
        <f t="shared" si="9"/>
        <v>33833</v>
      </c>
      <c r="G52" s="23">
        <f t="shared" si="9"/>
        <v>33833</v>
      </c>
      <c r="H52" s="23"/>
      <c r="J52" s="22"/>
      <c r="P52">
        <v>70</v>
      </c>
      <c r="Q52" s="21">
        <v>0.03</v>
      </c>
      <c r="R52" s="27">
        <f t="shared" si="0"/>
        <v>0</v>
      </c>
      <c r="S52" s="13">
        <f t="shared" si="1"/>
        <v>1.1828110559984184</v>
      </c>
    </row>
    <row r="53" spans="3:19" x14ac:dyDescent="0.25">
      <c r="C53">
        <v>44</v>
      </c>
      <c r="D53" s="23">
        <f t="shared" si="8"/>
        <v>33833</v>
      </c>
      <c r="E53" s="23">
        <f t="shared" si="9"/>
        <v>33833</v>
      </c>
      <c r="F53" s="23">
        <f t="shared" si="9"/>
        <v>33833</v>
      </c>
      <c r="G53" s="23">
        <f t="shared" si="9"/>
        <v>33833</v>
      </c>
      <c r="H53" s="23">
        <f t="shared" si="9"/>
        <v>33833</v>
      </c>
      <c r="J53" s="22"/>
      <c r="P53">
        <v>71</v>
      </c>
      <c r="Q53" s="21">
        <v>0.03</v>
      </c>
      <c r="R53" s="27">
        <f t="shared" si="0"/>
        <v>0</v>
      </c>
      <c r="S53" s="13">
        <f t="shared" si="1"/>
        <v>1.1828110559984184</v>
      </c>
    </row>
    <row r="54" spans="3:19" x14ac:dyDescent="0.25">
      <c r="J54" s="22"/>
      <c r="P54">
        <v>72</v>
      </c>
      <c r="Q54" s="21">
        <v>0.03</v>
      </c>
      <c r="R54" s="27">
        <f t="shared" si="0"/>
        <v>0</v>
      </c>
      <c r="S54" s="13">
        <f t="shared" si="1"/>
        <v>1.1828110559984184</v>
      </c>
    </row>
    <row r="55" spans="3:19" x14ac:dyDescent="0.25">
      <c r="J55" s="22"/>
      <c r="P55">
        <v>73</v>
      </c>
      <c r="Q55" s="21">
        <v>0.03</v>
      </c>
      <c r="R55" s="27">
        <f t="shared" si="0"/>
        <v>0</v>
      </c>
      <c r="S55" s="13">
        <f t="shared" si="1"/>
        <v>1.1828110559984184</v>
      </c>
    </row>
    <row r="56" spans="3:19" x14ac:dyDescent="0.25">
      <c r="J56" s="22"/>
      <c r="P56">
        <v>74</v>
      </c>
      <c r="Q56" s="21">
        <v>0.03</v>
      </c>
      <c r="R56" s="27">
        <f t="shared" si="0"/>
        <v>0</v>
      </c>
      <c r="S56" s="13">
        <f t="shared" si="1"/>
        <v>1.1828110559984184</v>
      </c>
    </row>
    <row r="57" spans="3:19" x14ac:dyDescent="0.25">
      <c r="D57">
        <v>20</v>
      </c>
      <c r="J57" s="22"/>
      <c r="P57">
        <v>75</v>
      </c>
      <c r="Q57" s="21">
        <v>0.03</v>
      </c>
      <c r="R57" s="27">
        <f t="shared" si="0"/>
        <v>0</v>
      </c>
      <c r="S57" s="13">
        <f t="shared" si="1"/>
        <v>1.1828110559984184</v>
      </c>
    </row>
    <row r="58" spans="3:19" x14ac:dyDescent="0.25">
      <c r="C58">
        <v>40</v>
      </c>
      <c r="D58">
        <f>+E28/5</f>
        <v>209.8</v>
      </c>
      <c r="J58" s="22"/>
      <c r="P58">
        <v>76</v>
      </c>
      <c r="Q58" s="21">
        <v>0.03</v>
      </c>
      <c r="R58" s="27">
        <f t="shared" si="0"/>
        <v>0</v>
      </c>
      <c r="S58" s="13">
        <f t="shared" si="1"/>
        <v>1.1828110559984184</v>
      </c>
    </row>
    <row r="59" spans="3:19" x14ac:dyDescent="0.25">
      <c r="C59">
        <v>41</v>
      </c>
      <c r="D59">
        <f>+D58</f>
        <v>209.8</v>
      </c>
      <c r="J59" s="22"/>
      <c r="P59">
        <v>77</v>
      </c>
      <c r="Q59" s="21">
        <v>0.03</v>
      </c>
      <c r="R59" s="27">
        <f t="shared" si="0"/>
        <v>0</v>
      </c>
      <c r="S59" s="13">
        <f t="shared" si="1"/>
        <v>1.1828110559984184</v>
      </c>
    </row>
    <row r="60" spans="3:19" x14ac:dyDescent="0.25">
      <c r="C60">
        <v>42</v>
      </c>
      <c r="D60">
        <f t="shared" ref="D60:D62" si="10">+D59</f>
        <v>209.8</v>
      </c>
      <c r="J60" s="22"/>
      <c r="P60">
        <v>78</v>
      </c>
      <c r="Q60" s="21">
        <v>0.03</v>
      </c>
      <c r="R60" s="27">
        <f t="shared" si="0"/>
        <v>0</v>
      </c>
      <c r="S60" s="13">
        <f t="shared" si="1"/>
        <v>1.1828110559984184</v>
      </c>
    </row>
    <row r="61" spans="3:19" x14ac:dyDescent="0.25">
      <c r="C61">
        <v>43</v>
      </c>
      <c r="D61">
        <f t="shared" si="10"/>
        <v>209.8</v>
      </c>
      <c r="J61" s="22"/>
      <c r="P61">
        <v>79</v>
      </c>
      <c r="Q61" s="21">
        <v>0.03</v>
      </c>
      <c r="R61" s="27">
        <f t="shared" si="0"/>
        <v>0</v>
      </c>
      <c r="S61" s="13">
        <f t="shared" si="1"/>
        <v>1.1828110559984184</v>
      </c>
    </row>
    <row r="62" spans="3:19" x14ac:dyDescent="0.25">
      <c r="C62">
        <v>44</v>
      </c>
      <c r="D62">
        <f t="shared" si="10"/>
        <v>209.8</v>
      </c>
      <c r="J62" s="22"/>
      <c r="P62">
        <v>80</v>
      </c>
      <c r="Q62" s="21">
        <v>0.03</v>
      </c>
      <c r="R62" s="27">
        <f t="shared" si="0"/>
        <v>0</v>
      </c>
      <c r="S62" s="13">
        <f t="shared" si="1"/>
        <v>1.1828110559984184</v>
      </c>
    </row>
    <row r="63" spans="3:19" x14ac:dyDescent="0.25">
      <c r="J63" s="22"/>
    </row>
    <row r="64" spans="3:19" x14ac:dyDescent="0.25">
      <c r="J64" s="22"/>
    </row>
    <row r="65" spans="10:10" x14ac:dyDescent="0.25">
      <c r="J65" s="22"/>
    </row>
    <row r="66" spans="10:10" x14ac:dyDescent="0.25">
      <c r="J66" s="22"/>
    </row>
    <row r="67" spans="10:10" x14ac:dyDescent="0.25">
      <c r="J67" s="22"/>
    </row>
    <row r="68" spans="10:10" x14ac:dyDescent="0.25">
      <c r="J68" s="22"/>
    </row>
    <row r="69" spans="10:10" x14ac:dyDescent="0.25">
      <c r="J69" s="22"/>
    </row>
    <row r="70" spans="10:10" x14ac:dyDescent="0.25">
      <c r="J70" s="22"/>
    </row>
    <row r="71" spans="10:10" x14ac:dyDescent="0.25">
      <c r="J71" s="22"/>
    </row>
    <row r="72" spans="10:10" x14ac:dyDescent="0.25">
      <c r="J72" s="22"/>
    </row>
    <row r="73" spans="10:10" x14ac:dyDescent="0.25">
      <c r="J73" s="22"/>
    </row>
    <row r="74" spans="10:10" x14ac:dyDescent="0.25">
      <c r="J74" s="22"/>
    </row>
    <row r="75" spans="10:10" x14ac:dyDescent="0.25">
      <c r="J75" s="22"/>
    </row>
    <row r="76" spans="10:10" x14ac:dyDescent="0.25">
      <c r="J76" s="22"/>
    </row>
    <row r="77" spans="10:10" x14ac:dyDescent="0.25">
      <c r="J77" s="22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75"/>
  <sheetViews>
    <sheetView workbookViewId="0">
      <pane xSplit="2" ySplit="5" topLeftCell="C6" activePane="bottomRight" state="frozen"/>
      <selection pane="topRight" activeCell="C1" sqref="C1"/>
      <selection pane="bottomLeft" activeCell="A6" sqref="A6"/>
      <selection pane="bottomRight"/>
    </sheetView>
  </sheetViews>
  <sheetFormatPr defaultRowHeight="15" x14ac:dyDescent="0.25"/>
  <cols>
    <col min="4" max="4" width="10.5703125" bestFit="1" customWidth="1"/>
    <col min="5" max="5" width="16.85546875" bestFit="1" customWidth="1"/>
    <col min="6" max="6" width="10.5703125" style="11" bestFit="1" customWidth="1"/>
    <col min="8" max="8" width="10.5703125" bestFit="1" customWidth="1"/>
    <col min="9" max="9" width="12.5703125" bestFit="1" customWidth="1"/>
    <col min="10" max="10" width="11.5703125" bestFit="1" customWidth="1"/>
  </cols>
  <sheetData>
    <row r="1" spans="1:10" x14ac:dyDescent="0.25">
      <c r="A1" s="1" t="s">
        <v>0</v>
      </c>
    </row>
    <row r="3" spans="1:10" x14ac:dyDescent="0.25">
      <c r="C3" s="4">
        <f>+SUM(C6:C75)</f>
        <v>26201.999999999985</v>
      </c>
      <c r="D3" s="23">
        <f>+E3/C3</f>
        <v>44678.997099458102</v>
      </c>
      <c r="E3" s="4">
        <f>+SUM(E6:E75)</f>
        <v>1170679082.0000005</v>
      </c>
    </row>
    <row r="5" spans="1:10" x14ac:dyDescent="0.25">
      <c r="A5" t="s">
        <v>126</v>
      </c>
      <c r="B5" t="s">
        <v>125</v>
      </c>
      <c r="C5" t="s">
        <v>11</v>
      </c>
      <c r="D5" t="s">
        <v>13</v>
      </c>
      <c r="E5" t="s">
        <v>128</v>
      </c>
      <c r="F5" s="11" t="s">
        <v>140</v>
      </c>
      <c r="G5" t="s">
        <v>11</v>
      </c>
      <c r="H5" t="s">
        <v>13</v>
      </c>
      <c r="I5" t="s">
        <v>128</v>
      </c>
      <c r="J5" s="11" t="s">
        <v>140</v>
      </c>
    </row>
    <row r="6" spans="1:10" x14ac:dyDescent="0.25">
      <c r="A6">
        <v>40</v>
      </c>
      <c r="B6">
        <v>9</v>
      </c>
      <c r="C6">
        <v>0.1</v>
      </c>
      <c r="D6" s="3">
        <v>59328</v>
      </c>
      <c r="E6">
        <f t="shared" ref="E6:E37" si="0">+C6*D6</f>
        <v>5932.8</v>
      </c>
      <c r="F6" s="11">
        <f t="shared" ref="F6:F37" si="1">+B6*C6</f>
        <v>0.9</v>
      </c>
    </row>
    <row r="7" spans="1:10" x14ac:dyDescent="0.25">
      <c r="A7">
        <v>40</v>
      </c>
      <c r="B7">
        <v>10</v>
      </c>
      <c r="C7">
        <v>0.1</v>
      </c>
      <c r="D7" s="3">
        <v>59328</v>
      </c>
      <c r="E7">
        <f t="shared" si="0"/>
        <v>5932.8</v>
      </c>
      <c r="F7" s="11">
        <f t="shared" si="1"/>
        <v>1</v>
      </c>
    </row>
    <row r="8" spans="1:10" x14ac:dyDescent="0.25">
      <c r="A8">
        <v>40</v>
      </c>
      <c r="B8">
        <v>11</v>
      </c>
      <c r="C8">
        <v>1.76</v>
      </c>
      <c r="D8" s="16">
        <v>56248</v>
      </c>
      <c r="E8">
        <f t="shared" si="0"/>
        <v>98996.479999999996</v>
      </c>
      <c r="F8" s="11">
        <f t="shared" si="1"/>
        <v>19.36</v>
      </c>
    </row>
    <row r="9" spans="1:10" x14ac:dyDescent="0.25">
      <c r="A9">
        <v>40</v>
      </c>
      <c r="B9">
        <v>12</v>
      </c>
      <c r="C9">
        <v>1.76</v>
      </c>
      <c r="D9" s="16">
        <v>56248</v>
      </c>
      <c r="E9">
        <f t="shared" si="0"/>
        <v>98996.479999999996</v>
      </c>
      <c r="F9" s="11">
        <f t="shared" si="1"/>
        <v>21.12</v>
      </c>
    </row>
    <row r="10" spans="1:10" x14ac:dyDescent="0.25">
      <c r="A10">
        <v>40</v>
      </c>
      <c r="B10">
        <v>13</v>
      </c>
      <c r="C10">
        <v>1.76</v>
      </c>
      <c r="D10" s="16">
        <v>56248</v>
      </c>
      <c r="E10">
        <f t="shared" si="0"/>
        <v>98996.479999999996</v>
      </c>
      <c r="F10" s="11">
        <f t="shared" si="1"/>
        <v>22.88</v>
      </c>
    </row>
    <row r="11" spans="1:10" x14ac:dyDescent="0.25">
      <c r="A11">
        <v>40</v>
      </c>
      <c r="B11">
        <v>14</v>
      </c>
      <c r="C11">
        <v>1.76</v>
      </c>
      <c r="D11" s="16">
        <v>56248</v>
      </c>
      <c r="E11">
        <f t="shared" si="0"/>
        <v>98996.479999999996</v>
      </c>
      <c r="F11" s="11">
        <f t="shared" si="1"/>
        <v>24.64</v>
      </c>
    </row>
    <row r="12" spans="1:10" x14ac:dyDescent="0.25">
      <c r="A12">
        <v>40</v>
      </c>
      <c r="B12">
        <v>15</v>
      </c>
      <c r="C12">
        <v>1.76</v>
      </c>
      <c r="D12" s="16">
        <v>56248</v>
      </c>
      <c r="E12">
        <f t="shared" si="0"/>
        <v>98996.479999999996</v>
      </c>
      <c r="F12" s="11">
        <f t="shared" si="1"/>
        <v>26.4</v>
      </c>
    </row>
    <row r="13" spans="1:10" x14ac:dyDescent="0.25">
      <c r="A13">
        <v>40</v>
      </c>
      <c r="B13">
        <v>20</v>
      </c>
      <c r="C13">
        <v>209.8</v>
      </c>
      <c r="D13" s="18">
        <v>60009</v>
      </c>
      <c r="E13">
        <f t="shared" si="0"/>
        <v>12589888.200000001</v>
      </c>
      <c r="F13" s="11">
        <f t="shared" si="1"/>
        <v>4196</v>
      </c>
    </row>
    <row r="14" spans="1:10" x14ac:dyDescent="0.25">
      <c r="A14">
        <v>40</v>
      </c>
      <c r="B14">
        <v>25</v>
      </c>
      <c r="C14">
        <v>868.6</v>
      </c>
      <c r="D14" s="18">
        <v>57581</v>
      </c>
      <c r="E14">
        <f t="shared" si="0"/>
        <v>50014856.600000001</v>
      </c>
      <c r="F14" s="11">
        <f t="shared" si="1"/>
        <v>21715</v>
      </c>
    </row>
    <row r="15" spans="1:10" x14ac:dyDescent="0.25">
      <c r="A15">
        <v>40</v>
      </c>
      <c r="B15">
        <v>30</v>
      </c>
      <c r="C15">
        <v>1113.4000000000001</v>
      </c>
      <c r="D15" s="18">
        <v>50464</v>
      </c>
      <c r="E15">
        <f t="shared" si="0"/>
        <v>56186617.600000001</v>
      </c>
      <c r="F15" s="11">
        <f t="shared" si="1"/>
        <v>33402</v>
      </c>
    </row>
    <row r="16" spans="1:10" x14ac:dyDescent="0.25">
      <c r="A16">
        <v>40</v>
      </c>
      <c r="B16">
        <v>35</v>
      </c>
      <c r="C16">
        <v>1507.2</v>
      </c>
      <c r="D16" s="17">
        <v>41794</v>
      </c>
      <c r="E16">
        <f t="shared" si="0"/>
        <v>62991916.800000004</v>
      </c>
      <c r="F16" s="11">
        <f t="shared" si="1"/>
        <v>52752</v>
      </c>
      <c r="J16" t="s">
        <v>140</v>
      </c>
    </row>
    <row r="17" spans="1:12" x14ac:dyDescent="0.25">
      <c r="A17">
        <v>40</v>
      </c>
      <c r="B17">
        <v>40</v>
      </c>
      <c r="C17">
        <v>510.8</v>
      </c>
      <c r="D17" s="17">
        <v>33833</v>
      </c>
      <c r="E17">
        <f t="shared" si="0"/>
        <v>17281896.400000002</v>
      </c>
      <c r="F17" s="11">
        <f t="shared" si="1"/>
        <v>20432</v>
      </c>
      <c r="G17" s="4">
        <f>+SUM(C6:C17)</f>
        <v>4218.8</v>
      </c>
      <c r="H17" s="23">
        <f>+I17/G17</f>
        <v>47305.4004930312</v>
      </c>
      <c r="I17" s="4">
        <f>+SUM(E6:E17)</f>
        <v>199572023.60000002</v>
      </c>
      <c r="J17" s="4">
        <f>+SUM(F6:F17)</f>
        <v>132613.29999999999</v>
      </c>
      <c r="K17" s="11">
        <f>+J17/G17</f>
        <v>31.433891153882616</v>
      </c>
    </row>
    <row r="18" spans="1:12" x14ac:dyDescent="0.25">
      <c r="A18">
        <v>41</v>
      </c>
      <c r="B18">
        <v>9</v>
      </c>
      <c r="C18">
        <v>0.1</v>
      </c>
      <c r="D18">
        <v>59328</v>
      </c>
      <c r="E18">
        <f t="shared" si="0"/>
        <v>5932.8</v>
      </c>
      <c r="F18" s="11">
        <f t="shared" si="1"/>
        <v>0.9</v>
      </c>
    </row>
    <row r="19" spans="1:12" x14ac:dyDescent="0.25">
      <c r="A19">
        <v>41</v>
      </c>
      <c r="B19">
        <v>10</v>
      </c>
      <c r="C19">
        <v>0.1</v>
      </c>
      <c r="D19">
        <v>59328</v>
      </c>
      <c r="E19">
        <f t="shared" si="0"/>
        <v>5932.8</v>
      </c>
      <c r="F19" s="11">
        <f t="shared" si="1"/>
        <v>1</v>
      </c>
    </row>
    <row r="20" spans="1:12" x14ac:dyDescent="0.25">
      <c r="A20">
        <v>41</v>
      </c>
      <c r="B20">
        <v>11</v>
      </c>
      <c r="C20">
        <v>1.76</v>
      </c>
      <c r="D20" s="16">
        <v>56248</v>
      </c>
      <c r="E20">
        <f t="shared" si="0"/>
        <v>98996.479999999996</v>
      </c>
      <c r="F20" s="11">
        <f t="shared" si="1"/>
        <v>19.36</v>
      </c>
    </row>
    <row r="21" spans="1:12" x14ac:dyDescent="0.25">
      <c r="A21">
        <v>41</v>
      </c>
      <c r="B21">
        <v>12</v>
      </c>
      <c r="C21">
        <v>1.76</v>
      </c>
      <c r="D21" s="16">
        <v>56248</v>
      </c>
      <c r="E21">
        <f t="shared" si="0"/>
        <v>98996.479999999996</v>
      </c>
      <c r="F21" s="11">
        <f t="shared" si="1"/>
        <v>21.12</v>
      </c>
    </row>
    <row r="22" spans="1:12" x14ac:dyDescent="0.25">
      <c r="A22">
        <v>41</v>
      </c>
      <c r="B22">
        <v>13</v>
      </c>
      <c r="C22">
        <v>1.76</v>
      </c>
      <c r="D22">
        <v>56248</v>
      </c>
      <c r="E22">
        <f t="shared" si="0"/>
        <v>98996.479999999996</v>
      </c>
      <c r="F22" s="11">
        <f t="shared" si="1"/>
        <v>22.88</v>
      </c>
    </row>
    <row r="23" spans="1:12" x14ac:dyDescent="0.25">
      <c r="A23">
        <v>41</v>
      </c>
      <c r="B23">
        <v>14</v>
      </c>
      <c r="C23">
        <v>1.76</v>
      </c>
      <c r="D23">
        <v>56248</v>
      </c>
      <c r="E23">
        <f t="shared" si="0"/>
        <v>98996.479999999996</v>
      </c>
      <c r="F23" s="11">
        <f t="shared" si="1"/>
        <v>24.64</v>
      </c>
    </row>
    <row r="24" spans="1:12" x14ac:dyDescent="0.25">
      <c r="A24">
        <v>41</v>
      </c>
      <c r="B24">
        <v>15</v>
      </c>
      <c r="C24">
        <v>1.76</v>
      </c>
      <c r="D24">
        <v>56248</v>
      </c>
      <c r="E24">
        <f t="shared" si="0"/>
        <v>98996.479999999996</v>
      </c>
      <c r="F24" s="11">
        <f t="shared" si="1"/>
        <v>26.4</v>
      </c>
    </row>
    <row r="25" spans="1:12" x14ac:dyDescent="0.25">
      <c r="A25">
        <v>41</v>
      </c>
      <c r="B25">
        <v>20</v>
      </c>
      <c r="C25">
        <v>209.8</v>
      </c>
      <c r="D25" s="17">
        <v>60009</v>
      </c>
      <c r="E25">
        <f t="shared" si="0"/>
        <v>12589888.200000001</v>
      </c>
      <c r="F25" s="11">
        <f t="shared" si="1"/>
        <v>4196</v>
      </c>
    </row>
    <row r="26" spans="1:12" x14ac:dyDescent="0.25">
      <c r="A26">
        <v>41</v>
      </c>
      <c r="B26">
        <v>25</v>
      </c>
      <c r="C26">
        <v>868.6</v>
      </c>
      <c r="D26">
        <v>57581</v>
      </c>
      <c r="E26">
        <f t="shared" si="0"/>
        <v>50014856.600000001</v>
      </c>
      <c r="F26" s="11">
        <f t="shared" si="1"/>
        <v>21715</v>
      </c>
    </row>
    <row r="27" spans="1:12" x14ac:dyDescent="0.25">
      <c r="A27">
        <v>41</v>
      </c>
      <c r="B27">
        <v>30</v>
      </c>
      <c r="C27">
        <v>1113.4000000000001</v>
      </c>
      <c r="D27">
        <v>50464</v>
      </c>
      <c r="E27">
        <f t="shared" si="0"/>
        <v>56186617.600000001</v>
      </c>
      <c r="F27" s="11">
        <f t="shared" si="1"/>
        <v>33402</v>
      </c>
    </row>
    <row r="28" spans="1:12" x14ac:dyDescent="0.25">
      <c r="A28">
        <v>41</v>
      </c>
      <c r="B28">
        <v>35</v>
      </c>
      <c r="C28">
        <v>1507.2</v>
      </c>
      <c r="D28">
        <v>41794</v>
      </c>
      <c r="E28">
        <f t="shared" si="0"/>
        <v>62991916.800000004</v>
      </c>
      <c r="F28" s="11">
        <f t="shared" si="1"/>
        <v>52752</v>
      </c>
    </row>
    <row r="29" spans="1:12" x14ac:dyDescent="0.25">
      <c r="A29">
        <v>41</v>
      </c>
      <c r="B29">
        <v>40</v>
      </c>
      <c r="C29">
        <v>510.8</v>
      </c>
      <c r="D29">
        <v>33833</v>
      </c>
      <c r="E29">
        <f t="shared" si="0"/>
        <v>17281896.400000002</v>
      </c>
      <c r="F29" s="11">
        <f t="shared" si="1"/>
        <v>20432</v>
      </c>
    </row>
    <row r="30" spans="1:12" x14ac:dyDescent="0.25">
      <c r="A30">
        <v>41</v>
      </c>
      <c r="B30">
        <v>41</v>
      </c>
      <c r="C30">
        <v>510.8</v>
      </c>
      <c r="D30">
        <v>33833</v>
      </c>
      <c r="E30">
        <f t="shared" si="0"/>
        <v>17281896.400000002</v>
      </c>
      <c r="F30" s="11">
        <f t="shared" si="1"/>
        <v>20942.8</v>
      </c>
      <c r="G30" s="4">
        <f>+SUM(C18:C30)</f>
        <v>4729.6000000000004</v>
      </c>
      <c r="H30" s="23">
        <f>+I30/G30</f>
        <v>45850.372124492562</v>
      </c>
      <c r="I30" s="4">
        <f>+SUM(E18:E30)</f>
        <v>216853920.00000003</v>
      </c>
      <c r="J30" s="4">
        <f>+SUM(F18:F30)</f>
        <v>153556.09999999998</v>
      </c>
      <c r="K30" s="11">
        <f>+J30/G30</f>
        <v>32.467037381596747</v>
      </c>
      <c r="L30" s="24">
        <f>+K30-K17</f>
        <v>1.0331462277141306</v>
      </c>
    </row>
    <row r="31" spans="1:12" x14ac:dyDescent="0.25">
      <c r="A31">
        <v>42</v>
      </c>
      <c r="B31">
        <v>9</v>
      </c>
      <c r="C31">
        <v>0.1</v>
      </c>
      <c r="D31">
        <v>59328</v>
      </c>
      <c r="E31">
        <f t="shared" si="0"/>
        <v>5932.8</v>
      </c>
      <c r="F31" s="11">
        <f t="shared" si="1"/>
        <v>0.9</v>
      </c>
    </row>
    <row r="32" spans="1:12" x14ac:dyDescent="0.25">
      <c r="A32">
        <v>42</v>
      </c>
      <c r="B32">
        <v>10</v>
      </c>
      <c r="C32">
        <v>0.1</v>
      </c>
      <c r="D32">
        <v>59328</v>
      </c>
      <c r="E32">
        <f t="shared" si="0"/>
        <v>5932.8</v>
      </c>
      <c r="F32" s="11">
        <f t="shared" si="1"/>
        <v>1</v>
      </c>
    </row>
    <row r="33" spans="1:12" x14ac:dyDescent="0.25">
      <c r="A33">
        <v>42</v>
      </c>
      <c r="B33">
        <v>11</v>
      </c>
      <c r="C33">
        <v>1.76</v>
      </c>
      <c r="D33">
        <v>56248</v>
      </c>
      <c r="E33">
        <f t="shared" si="0"/>
        <v>98996.479999999996</v>
      </c>
      <c r="F33" s="11">
        <f t="shared" si="1"/>
        <v>19.36</v>
      </c>
    </row>
    <row r="34" spans="1:12" x14ac:dyDescent="0.25">
      <c r="A34">
        <v>42</v>
      </c>
      <c r="B34">
        <v>12</v>
      </c>
      <c r="C34">
        <v>1.76</v>
      </c>
      <c r="D34">
        <v>56248</v>
      </c>
      <c r="E34">
        <f t="shared" si="0"/>
        <v>98996.479999999996</v>
      </c>
      <c r="F34" s="11">
        <f t="shared" si="1"/>
        <v>21.12</v>
      </c>
    </row>
    <row r="35" spans="1:12" x14ac:dyDescent="0.25">
      <c r="A35">
        <v>42</v>
      </c>
      <c r="B35">
        <v>13</v>
      </c>
      <c r="C35">
        <v>1.76</v>
      </c>
      <c r="D35">
        <v>56248</v>
      </c>
      <c r="E35">
        <f t="shared" si="0"/>
        <v>98996.479999999996</v>
      </c>
      <c r="F35" s="11">
        <f t="shared" si="1"/>
        <v>22.88</v>
      </c>
    </row>
    <row r="36" spans="1:12" x14ac:dyDescent="0.25">
      <c r="A36">
        <v>42</v>
      </c>
      <c r="B36">
        <v>14</v>
      </c>
      <c r="C36">
        <v>1.76</v>
      </c>
      <c r="D36">
        <v>56248</v>
      </c>
      <c r="E36">
        <f t="shared" si="0"/>
        <v>98996.479999999996</v>
      </c>
      <c r="F36" s="11">
        <f t="shared" si="1"/>
        <v>24.64</v>
      </c>
    </row>
    <row r="37" spans="1:12" x14ac:dyDescent="0.25">
      <c r="A37">
        <v>42</v>
      </c>
      <c r="B37">
        <v>15</v>
      </c>
      <c r="C37">
        <v>1.76</v>
      </c>
      <c r="D37">
        <v>56248</v>
      </c>
      <c r="E37">
        <f t="shared" si="0"/>
        <v>98996.479999999996</v>
      </c>
      <c r="F37" s="11">
        <f t="shared" si="1"/>
        <v>26.4</v>
      </c>
    </row>
    <row r="38" spans="1:12" x14ac:dyDescent="0.25">
      <c r="A38">
        <v>42</v>
      </c>
      <c r="B38">
        <v>20</v>
      </c>
      <c r="C38">
        <v>209.8</v>
      </c>
      <c r="D38">
        <v>60009</v>
      </c>
      <c r="E38">
        <f t="shared" ref="E38:E69" si="2">+C38*D38</f>
        <v>12589888.200000001</v>
      </c>
      <c r="F38" s="11">
        <f t="shared" ref="F38:F69" si="3">+B38*C38</f>
        <v>4196</v>
      </c>
    </row>
    <row r="39" spans="1:12" x14ac:dyDescent="0.25">
      <c r="A39">
        <v>42</v>
      </c>
      <c r="B39">
        <v>25</v>
      </c>
      <c r="C39">
        <v>868.6</v>
      </c>
      <c r="D39">
        <v>57581</v>
      </c>
      <c r="E39">
        <f t="shared" si="2"/>
        <v>50014856.600000001</v>
      </c>
      <c r="F39" s="11">
        <f t="shared" si="3"/>
        <v>21715</v>
      </c>
    </row>
    <row r="40" spans="1:12" x14ac:dyDescent="0.25">
      <c r="A40">
        <v>42</v>
      </c>
      <c r="B40">
        <v>30</v>
      </c>
      <c r="C40">
        <v>1113.4000000000001</v>
      </c>
      <c r="D40">
        <v>50464</v>
      </c>
      <c r="E40">
        <f t="shared" si="2"/>
        <v>56186617.600000001</v>
      </c>
      <c r="F40" s="11">
        <f t="shared" si="3"/>
        <v>33402</v>
      </c>
    </row>
    <row r="41" spans="1:12" x14ac:dyDescent="0.25">
      <c r="A41">
        <v>42</v>
      </c>
      <c r="B41">
        <v>35</v>
      </c>
      <c r="C41">
        <v>1507.2</v>
      </c>
      <c r="D41">
        <v>41794</v>
      </c>
      <c r="E41">
        <f t="shared" si="2"/>
        <v>62991916.800000004</v>
      </c>
      <c r="F41" s="11">
        <f t="shared" si="3"/>
        <v>52752</v>
      </c>
    </row>
    <row r="42" spans="1:12" x14ac:dyDescent="0.25">
      <c r="A42">
        <v>42</v>
      </c>
      <c r="B42">
        <v>40</v>
      </c>
      <c r="C42">
        <v>510.8</v>
      </c>
      <c r="D42">
        <v>33833</v>
      </c>
      <c r="E42">
        <f t="shared" si="2"/>
        <v>17281896.400000002</v>
      </c>
      <c r="F42" s="11">
        <f t="shared" si="3"/>
        <v>20432</v>
      </c>
    </row>
    <row r="43" spans="1:12" x14ac:dyDescent="0.25">
      <c r="A43">
        <v>42</v>
      </c>
      <c r="B43">
        <v>41</v>
      </c>
      <c r="C43">
        <v>510.8</v>
      </c>
      <c r="D43">
        <v>33833</v>
      </c>
      <c r="E43">
        <f t="shared" si="2"/>
        <v>17281896.400000002</v>
      </c>
      <c r="F43" s="11">
        <f t="shared" si="3"/>
        <v>20942.8</v>
      </c>
    </row>
    <row r="44" spans="1:12" x14ac:dyDescent="0.25">
      <c r="A44">
        <v>42</v>
      </c>
      <c r="B44">
        <v>42</v>
      </c>
      <c r="C44">
        <v>510.8</v>
      </c>
      <c r="D44">
        <v>33833</v>
      </c>
      <c r="E44">
        <f t="shared" si="2"/>
        <v>17281896.400000002</v>
      </c>
      <c r="F44" s="11">
        <f t="shared" si="3"/>
        <v>21453.600000000002</v>
      </c>
      <c r="G44" s="4">
        <f>+SUM(C31:C44)</f>
        <v>5240.4000000000005</v>
      </c>
      <c r="H44" s="23">
        <f>+I44/G44</f>
        <v>44678.997099458058</v>
      </c>
      <c r="I44" s="4">
        <f>+SUM(E31:E44)</f>
        <v>234135816.40000004</v>
      </c>
      <c r="J44" s="4">
        <f>+SUM(F32:F44)</f>
        <v>175008.8</v>
      </c>
      <c r="K44" s="11">
        <f>+J44/G44</f>
        <v>33.396076635371337</v>
      </c>
      <c r="L44" s="24"/>
    </row>
    <row r="45" spans="1:12" x14ac:dyDescent="0.25">
      <c r="A45">
        <v>43</v>
      </c>
      <c r="B45">
        <v>9</v>
      </c>
      <c r="C45">
        <v>0.1</v>
      </c>
      <c r="D45">
        <v>59328</v>
      </c>
      <c r="E45">
        <f t="shared" si="2"/>
        <v>5932.8</v>
      </c>
      <c r="F45" s="11">
        <f t="shared" si="3"/>
        <v>0.9</v>
      </c>
    </row>
    <row r="46" spans="1:12" x14ac:dyDescent="0.25">
      <c r="A46">
        <v>43</v>
      </c>
      <c r="B46">
        <v>10</v>
      </c>
      <c r="C46">
        <v>0.1</v>
      </c>
      <c r="D46">
        <v>59328</v>
      </c>
      <c r="E46">
        <f t="shared" si="2"/>
        <v>5932.8</v>
      </c>
      <c r="F46" s="11">
        <f t="shared" si="3"/>
        <v>1</v>
      </c>
    </row>
    <row r="47" spans="1:12" x14ac:dyDescent="0.25">
      <c r="A47">
        <v>43</v>
      </c>
      <c r="B47">
        <v>11</v>
      </c>
      <c r="C47">
        <v>1.76</v>
      </c>
      <c r="D47">
        <v>56248</v>
      </c>
      <c r="E47">
        <f t="shared" si="2"/>
        <v>98996.479999999996</v>
      </c>
      <c r="F47" s="11">
        <f t="shared" si="3"/>
        <v>19.36</v>
      </c>
    </row>
    <row r="48" spans="1:12" x14ac:dyDescent="0.25">
      <c r="A48">
        <v>43</v>
      </c>
      <c r="B48">
        <v>12</v>
      </c>
      <c r="C48">
        <v>1.76</v>
      </c>
      <c r="D48">
        <v>56248</v>
      </c>
      <c r="E48">
        <f t="shared" si="2"/>
        <v>98996.479999999996</v>
      </c>
      <c r="F48" s="11">
        <f t="shared" si="3"/>
        <v>21.12</v>
      </c>
    </row>
    <row r="49" spans="1:11" x14ac:dyDescent="0.25">
      <c r="A49">
        <v>43</v>
      </c>
      <c r="B49">
        <v>13</v>
      </c>
      <c r="C49">
        <v>1.76</v>
      </c>
      <c r="D49">
        <v>56248</v>
      </c>
      <c r="E49">
        <f t="shared" si="2"/>
        <v>98996.479999999996</v>
      </c>
      <c r="F49" s="11">
        <f t="shared" si="3"/>
        <v>22.88</v>
      </c>
    </row>
    <row r="50" spans="1:11" x14ac:dyDescent="0.25">
      <c r="A50">
        <v>43</v>
      </c>
      <c r="B50">
        <v>14</v>
      </c>
      <c r="C50">
        <v>1.76</v>
      </c>
      <c r="D50">
        <v>56248</v>
      </c>
      <c r="E50">
        <f t="shared" si="2"/>
        <v>98996.479999999996</v>
      </c>
      <c r="F50" s="11">
        <f t="shared" si="3"/>
        <v>24.64</v>
      </c>
    </row>
    <row r="51" spans="1:11" x14ac:dyDescent="0.25">
      <c r="A51">
        <v>43</v>
      </c>
      <c r="B51">
        <v>15</v>
      </c>
      <c r="C51">
        <v>1.76</v>
      </c>
      <c r="D51">
        <v>56248</v>
      </c>
      <c r="E51">
        <f t="shared" si="2"/>
        <v>98996.479999999996</v>
      </c>
      <c r="F51" s="11">
        <f t="shared" si="3"/>
        <v>26.4</v>
      </c>
    </row>
    <row r="52" spans="1:11" x14ac:dyDescent="0.25">
      <c r="A52">
        <v>43</v>
      </c>
      <c r="B52">
        <v>20</v>
      </c>
      <c r="C52">
        <v>209.8</v>
      </c>
      <c r="D52">
        <v>60009</v>
      </c>
      <c r="E52">
        <f t="shared" si="2"/>
        <v>12589888.200000001</v>
      </c>
      <c r="F52" s="11">
        <f t="shared" si="3"/>
        <v>4196</v>
      </c>
    </row>
    <row r="53" spans="1:11" x14ac:dyDescent="0.25">
      <c r="A53">
        <v>43</v>
      </c>
      <c r="B53">
        <v>25</v>
      </c>
      <c r="C53">
        <v>868.6</v>
      </c>
      <c r="D53">
        <v>57581</v>
      </c>
      <c r="E53">
        <f t="shared" si="2"/>
        <v>50014856.600000001</v>
      </c>
      <c r="F53" s="11">
        <f t="shared" si="3"/>
        <v>21715</v>
      </c>
    </row>
    <row r="54" spans="1:11" x14ac:dyDescent="0.25">
      <c r="A54">
        <v>43</v>
      </c>
      <c r="B54">
        <v>30</v>
      </c>
      <c r="C54">
        <v>1113.4000000000001</v>
      </c>
      <c r="D54">
        <v>50464</v>
      </c>
      <c r="E54">
        <f t="shared" si="2"/>
        <v>56186617.600000001</v>
      </c>
      <c r="F54" s="11">
        <f t="shared" si="3"/>
        <v>33402</v>
      </c>
    </row>
    <row r="55" spans="1:11" x14ac:dyDescent="0.25">
      <c r="A55">
        <v>43</v>
      </c>
      <c r="B55">
        <v>35</v>
      </c>
      <c r="C55">
        <v>1507.2</v>
      </c>
      <c r="D55">
        <v>41794</v>
      </c>
      <c r="E55">
        <f t="shared" si="2"/>
        <v>62991916.800000004</v>
      </c>
      <c r="F55" s="11">
        <f t="shared" si="3"/>
        <v>52752</v>
      </c>
    </row>
    <row r="56" spans="1:11" x14ac:dyDescent="0.25">
      <c r="A56">
        <v>43</v>
      </c>
      <c r="B56">
        <v>40</v>
      </c>
      <c r="C56">
        <v>510.8</v>
      </c>
      <c r="D56">
        <v>33833</v>
      </c>
      <c r="E56">
        <f t="shared" si="2"/>
        <v>17281896.400000002</v>
      </c>
      <c r="F56" s="11">
        <f t="shared" si="3"/>
        <v>20432</v>
      </c>
    </row>
    <row r="57" spans="1:11" x14ac:dyDescent="0.25">
      <c r="A57">
        <v>43</v>
      </c>
      <c r="B57">
        <v>41</v>
      </c>
      <c r="C57">
        <v>510.8</v>
      </c>
      <c r="D57">
        <v>33833</v>
      </c>
      <c r="E57">
        <f t="shared" si="2"/>
        <v>17281896.400000002</v>
      </c>
      <c r="F57" s="11">
        <f t="shared" si="3"/>
        <v>20942.8</v>
      </c>
    </row>
    <row r="58" spans="1:11" x14ac:dyDescent="0.25">
      <c r="A58">
        <v>43</v>
      </c>
      <c r="B58">
        <v>42</v>
      </c>
      <c r="C58">
        <v>510.8</v>
      </c>
      <c r="D58">
        <v>33833</v>
      </c>
      <c r="E58">
        <f t="shared" si="2"/>
        <v>17281896.400000002</v>
      </c>
      <c r="F58" s="11">
        <f t="shared" si="3"/>
        <v>21453.600000000002</v>
      </c>
    </row>
    <row r="59" spans="1:11" x14ac:dyDescent="0.25">
      <c r="A59">
        <v>43</v>
      </c>
      <c r="B59">
        <v>43</v>
      </c>
      <c r="C59">
        <v>510.8</v>
      </c>
      <c r="D59">
        <v>33833</v>
      </c>
      <c r="E59">
        <f t="shared" si="2"/>
        <v>17281896.400000002</v>
      </c>
      <c r="F59" s="11">
        <f t="shared" si="3"/>
        <v>21964.400000000001</v>
      </c>
      <c r="G59" s="4">
        <f>+SUM(C45:C59)</f>
        <v>5751.2000000000007</v>
      </c>
      <c r="H59" s="23">
        <f>+I59/G59</f>
        <v>43715.696341633055</v>
      </c>
      <c r="I59" s="4">
        <f>+SUM(E45:E59)</f>
        <v>251417712.80000004</v>
      </c>
      <c r="J59" s="4">
        <f>+SUM(F45:F59)</f>
        <v>196974.09999999998</v>
      </c>
      <c r="K59" s="11">
        <f>+J59/G59</f>
        <v>34.249217554597294</v>
      </c>
    </row>
    <row r="60" spans="1:11" x14ac:dyDescent="0.25">
      <c r="A60">
        <v>44</v>
      </c>
      <c r="B60">
        <v>9</v>
      </c>
      <c r="C60">
        <v>0.1</v>
      </c>
      <c r="D60">
        <v>59328</v>
      </c>
      <c r="E60">
        <f t="shared" si="2"/>
        <v>5932.8</v>
      </c>
      <c r="F60" s="11">
        <f t="shared" si="3"/>
        <v>0.9</v>
      </c>
    </row>
    <row r="61" spans="1:11" x14ac:dyDescent="0.25">
      <c r="A61">
        <v>44</v>
      </c>
      <c r="B61">
        <v>10</v>
      </c>
      <c r="C61">
        <v>0.1</v>
      </c>
      <c r="D61">
        <v>59328</v>
      </c>
      <c r="E61">
        <f t="shared" si="2"/>
        <v>5932.8</v>
      </c>
      <c r="F61" s="11">
        <f t="shared" si="3"/>
        <v>1</v>
      </c>
    </row>
    <row r="62" spans="1:11" x14ac:dyDescent="0.25">
      <c r="A62">
        <v>44</v>
      </c>
      <c r="B62">
        <v>11</v>
      </c>
      <c r="C62">
        <v>1.76</v>
      </c>
      <c r="D62">
        <v>56248</v>
      </c>
      <c r="E62">
        <f t="shared" si="2"/>
        <v>98996.479999999996</v>
      </c>
      <c r="F62" s="11">
        <f t="shared" si="3"/>
        <v>19.36</v>
      </c>
    </row>
    <row r="63" spans="1:11" x14ac:dyDescent="0.25">
      <c r="A63">
        <v>44</v>
      </c>
      <c r="B63">
        <v>12</v>
      </c>
      <c r="C63">
        <v>1.76</v>
      </c>
      <c r="D63">
        <v>56248</v>
      </c>
      <c r="E63">
        <f t="shared" si="2"/>
        <v>98996.479999999996</v>
      </c>
      <c r="F63" s="11">
        <f t="shared" si="3"/>
        <v>21.12</v>
      </c>
    </row>
    <row r="64" spans="1:11" x14ac:dyDescent="0.25">
      <c r="A64">
        <v>44</v>
      </c>
      <c r="B64">
        <v>13</v>
      </c>
      <c r="C64">
        <v>1.76</v>
      </c>
      <c r="D64">
        <v>56248</v>
      </c>
      <c r="E64">
        <f t="shared" si="2"/>
        <v>98996.479999999996</v>
      </c>
      <c r="F64" s="11">
        <f t="shared" si="3"/>
        <v>22.88</v>
      </c>
    </row>
    <row r="65" spans="1:11" x14ac:dyDescent="0.25">
      <c r="A65">
        <v>44</v>
      </c>
      <c r="B65">
        <v>14</v>
      </c>
      <c r="C65">
        <v>1.76</v>
      </c>
      <c r="D65">
        <v>56248</v>
      </c>
      <c r="E65">
        <f t="shared" si="2"/>
        <v>98996.479999999996</v>
      </c>
      <c r="F65" s="11">
        <f t="shared" si="3"/>
        <v>24.64</v>
      </c>
    </row>
    <row r="66" spans="1:11" x14ac:dyDescent="0.25">
      <c r="A66">
        <v>44</v>
      </c>
      <c r="B66">
        <v>15</v>
      </c>
      <c r="C66">
        <v>1.76</v>
      </c>
      <c r="D66">
        <v>56248</v>
      </c>
      <c r="E66">
        <f t="shared" si="2"/>
        <v>98996.479999999996</v>
      </c>
      <c r="F66" s="11">
        <f t="shared" si="3"/>
        <v>26.4</v>
      </c>
    </row>
    <row r="67" spans="1:11" x14ac:dyDescent="0.25">
      <c r="A67">
        <v>44</v>
      </c>
      <c r="B67">
        <v>20</v>
      </c>
      <c r="C67">
        <v>209.8</v>
      </c>
      <c r="D67">
        <v>60009</v>
      </c>
      <c r="E67">
        <f t="shared" si="2"/>
        <v>12589888.200000001</v>
      </c>
      <c r="F67" s="11">
        <f t="shared" si="3"/>
        <v>4196</v>
      </c>
    </row>
    <row r="68" spans="1:11" x14ac:dyDescent="0.25">
      <c r="A68">
        <v>44</v>
      </c>
      <c r="B68">
        <v>25</v>
      </c>
      <c r="C68">
        <v>868.6</v>
      </c>
      <c r="D68">
        <v>57581</v>
      </c>
      <c r="E68">
        <f t="shared" si="2"/>
        <v>50014856.600000001</v>
      </c>
      <c r="F68" s="11">
        <f t="shared" si="3"/>
        <v>21715</v>
      </c>
    </row>
    <row r="69" spans="1:11" x14ac:dyDescent="0.25">
      <c r="A69">
        <v>44</v>
      </c>
      <c r="B69">
        <v>30</v>
      </c>
      <c r="C69">
        <v>1113.4000000000001</v>
      </c>
      <c r="D69">
        <v>50464</v>
      </c>
      <c r="E69">
        <f t="shared" si="2"/>
        <v>56186617.600000001</v>
      </c>
      <c r="F69" s="11">
        <f t="shared" si="3"/>
        <v>33402</v>
      </c>
    </row>
    <row r="70" spans="1:11" x14ac:dyDescent="0.25">
      <c r="A70">
        <v>44</v>
      </c>
      <c r="B70">
        <v>35</v>
      </c>
      <c r="C70">
        <v>1507.2</v>
      </c>
      <c r="D70">
        <v>41794</v>
      </c>
      <c r="E70">
        <f t="shared" ref="E70:E75" si="4">+C70*D70</f>
        <v>62991916.800000004</v>
      </c>
      <c r="F70" s="11">
        <f t="shared" ref="F70:F75" si="5">+B70*C70</f>
        <v>52752</v>
      </c>
    </row>
    <row r="71" spans="1:11" x14ac:dyDescent="0.25">
      <c r="A71">
        <v>44</v>
      </c>
      <c r="B71">
        <v>40</v>
      </c>
      <c r="C71">
        <v>510.8</v>
      </c>
      <c r="D71">
        <v>33833</v>
      </c>
      <c r="E71">
        <f t="shared" si="4"/>
        <v>17281896.400000002</v>
      </c>
      <c r="F71" s="11">
        <f t="shared" si="5"/>
        <v>20432</v>
      </c>
    </row>
    <row r="72" spans="1:11" x14ac:dyDescent="0.25">
      <c r="A72">
        <v>44</v>
      </c>
      <c r="B72">
        <v>41</v>
      </c>
      <c r="C72">
        <v>510.8</v>
      </c>
      <c r="D72">
        <v>33833</v>
      </c>
      <c r="E72">
        <f t="shared" si="4"/>
        <v>17281896.400000002</v>
      </c>
      <c r="F72" s="11">
        <f t="shared" si="5"/>
        <v>20942.8</v>
      </c>
    </row>
    <row r="73" spans="1:11" x14ac:dyDescent="0.25">
      <c r="A73">
        <v>44</v>
      </c>
      <c r="B73">
        <v>42</v>
      </c>
      <c r="C73">
        <v>510.8</v>
      </c>
      <c r="D73">
        <v>33833</v>
      </c>
      <c r="E73">
        <f t="shared" si="4"/>
        <v>17281896.400000002</v>
      </c>
      <c r="F73" s="11">
        <f t="shared" si="5"/>
        <v>21453.600000000002</v>
      </c>
    </row>
    <row r="74" spans="1:11" x14ac:dyDescent="0.25">
      <c r="A74">
        <v>44</v>
      </c>
      <c r="B74">
        <v>43</v>
      </c>
      <c r="C74">
        <v>510.8</v>
      </c>
      <c r="D74">
        <v>33833</v>
      </c>
      <c r="E74">
        <f t="shared" si="4"/>
        <v>17281896.400000002</v>
      </c>
      <c r="F74" s="11">
        <f t="shared" si="5"/>
        <v>21964.400000000001</v>
      </c>
    </row>
    <row r="75" spans="1:11" x14ac:dyDescent="0.25">
      <c r="A75">
        <v>44</v>
      </c>
      <c r="B75">
        <v>44</v>
      </c>
      <c r="C75">
        <v>510.8</v>
      </c>
      <c r="D75">
        <v>33833</v>
      </c>
      <c r="E75">
        <f t="shared" si="4"/>
        <v>17281896.400000002</v>
      </c>
      <c r="F75" s="11">
        <f t="shared" si="5"/>
        <v>22475.200000000001</v>
      </c>
      <c r="G75" s="4">
        <f>+SUM(C60:C75)</f>
        <v>6262.0000000000009</v>
      </c>
      <c r="H75" s="23">
        <f>+I75/G75</f>
        <v>42909.551133823064</v>
      </c>
      <c r="I75" s="4">
        <f t="shared" ref="I75:J75" si="6">+SUM(E60:E75)</f>
        <v>268699609.20000005</v>
      </c>
      <c r="J75" s="4">
        <f t="shared" si="6"/>
        <v>219449.3</v>
      </c>
      <c r="K75" s="11">
        <f>+J75/G75</f>
        <v>35.044602363462147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"/>
  <sheetViews>
    <sheetView workbookViewId="0"/>
  </sheetViews>
  <sheetFormatPr defaultRowHeight="15" x14ac:dyDescent="0.25"/>
  <cols>
    <col min="2" max="2" width="28.140625" customWidth="1"/>
    <col min="3" max="3" width="42" customWidth="1"/>
    <col min="4" max="4" width="34.85546875" customWidth="1"/>
    <col min="5" max="5" width="36.42578125" customWidth="1"/>
    <col min="6" max="6" width="34.140625" customWidth="1"/>
  </cols>
  <sheetData>
    <row r="1" spans="1:7" x14ac:dyDescent="0.25">
      <c r="A1" s="1" t="s">
        <v>0</v>
      </c>
    </row>
    <row r="2" spans="1:7" ht="15.75" x14ac:dyDescent="0.25">
      <c r="A2" s="1"/>
      <c r="B2" s="227" t="s">
        <v>537</v>
      </c>
      <c r="C2" s="227"/>
      <c r="D2" s="227"/>
      <c r="E2" s="227"/>
      <c r="F2" s="227"/>
    </row>
    <row r="4" spans="1:7" x14ac:dyDescent="0.25">
      <c r="C4" s="221" t="s">
        <v>519</v>
      </c>
      <c r="D4" s="221" t="s">
        <v>530</v>
      </c>
      <c r="E4" s="221" t="s">
        <v>538</v>
      </c>
      <c r="F4" s="221" t="s">
        <v>546</v>
      </c>
      <c r="G4" s="5"/>
    </row>
    <row r="5" spans="1:7" ht="45" x14ac:dyDescent="0.25">
      <c r="B5" s="220" t="s">
        <v>521</v>
      </c>
      <c r="C5" s="222" t="s">
        <v>531</v>
      </c>
      <c r="D5" s="222" t="s">
        <v>532</v>
      </c>
      <c r="E5" s="222" t="s">
        <v>543</v>
      </c>
      <c r="F5" s="222" t="s">
        <v>547</v>
      </c>
    </row>
    <row r="6" spans="1:7" ht="30" x14ac:dyDescent="0.25">
      <c r="B6" s="220" t="s">
        <v>525</v>
      </c>
      <c r="C6" s="222" t="s">
        <v>522</v>
      </c>
      <c r="D6" s="222" t="s">
        <v>541</v>
      </c>
      <c r="E6" s="222" t="s">
        <v>540</v>
      </c>
      <c r="F6" s="222" t="s">
        <v>550</v>
      </c>
    </row>
    <row r="7" spans="1:7" ht="60" x14ac:dyDescent="0.25">
      <c r="B7" s="220" t="s">
        <v>526</v>
      </c>
      <c r="C7" s="222" t="s">
        <v>523</v>
      </c>
      <c r="D7" s="222" t="s">
        <v>533</v>
      </c>
      <c r="E7" s="222" t="s">
        <v>544</v>
      </c>
      <c r="F7" s="222" t="s">
        <v>548</v>
      </c>
    </row>
    <row r="8" spans="1:7" ht="79.5" customHeight="1" x14ac:dyDescent="0.25">
      <c r="B8" s="220" t="s">
        <v>527</v>
      </c>
      <c r="C8" s="222" t="s">
        <v>528</v>
      </c>
      <c r="D8" s="222" t="s">
        <v>535</v>
      </c>
      <c r="E8" s="222" t="s">
        <v>545</v>
      </c>
      <c r="F8" s="222" t="s">
        <v>549</v>
      </c>
    </row>
    <row r="9" spans="1:7" ht="30" x14ac:dyDescent="0.25">
      <c r="B9" s="220" t="s">
        <v>520</v>
      </c>
      <c r="C9" s="222" t="s">
        <v>534</v>
      </c>
      <c r="D9" s="222" t="s">
        <v>534</v>
      </c>
      <c r="E9" s="222" t="s">
        <v>542</v>
      </c>
      <c r="F9" s="222"/>
    </row>
    <row r="10" spans="1:7" ht="60" x14ac:dyDescent="0.25">
      <c r="B10" s="220" t="s">
        <v>524</v>
      </c>
      <c r="C10" s="222" t="s">
        <v>529</v>
      </c>
      <c r="D10" s="222" t="s">
        <v>536</v>
      </c>
      <c r="E10" s="222" t="s">
        <v>539</v>
      </c>
      <c r="F10" s="222" t="s">
        <v>547</v>
      </c>
    </row>
  </sheetData>
  <mergeCells count="1">
    <mergeCell ref="B2:F2"/>
  </mergeCells>
  <hyperlinks>
    <hyperlink ref="A1" location="TOC!A1" display="TOC"/>
  </hyperlinks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69"/>
  <sheetViews>
    <sheetView workbookViewId="0">
      <selection activeCell="A49" sqref="A49:XFD49"/>
    </sheetView>
  </sheetViews>
  <sheetFormatPr defaultRowHeight="15" x14ac:dyDescent="0.25"/>
  <cols>
    <col min="3" max="3" width="13.140625" bestFit="1" customWidth="1"/>
    <col min="4" max="4" width="10.5703125" style="4" bestFit="1" customWidth="1"/>
    <col min="5" max="5" width="11.5703125" style="4" bestFit="1" customWidth="1"/>
    <col min="6" max="6" width="14.85546875" customWidth="1"/>
    <col min="7" max="7" width="15.85546875" customWidth="1"/>
  </cols>
  <sheetData>
    <row r="1" spans="1:7" x14ac:dyDescent="0.25">
      <c r="A1" s="1" t="s">
        <v>0</v>
      </c>
    </row>
    <row r="2" spans="1:7" x14ac:dyDescent="0.25">
      <c r="A2" t="s">
        <v>126</v>
      </c>
      <c r="B2" t="s">
        <v>144</v>
      </c>
      <c r="C2" t="s">
        <v>143</v>
      </c>
      <c r="D2" s="4" t="s">
        <v>34</v>
      </c>
      <c r="E2" s="4" t="s">
        <v>32</v>
      </c>
      <c r="F2" t="s">
        <v>145</v>
      </c>
    </row>
    <row r="3" spans="1:7" x14ac:dyDescent="0.25">
      <c r="A3">
        <v>54</v>
      </c>
      <c r="B3">
        <v>54</v>
      </c>
      <c r="C3" t="s">
        <v>142</v>
      </c>
      <c r="D3" s="32">
        <v>23856</v>
      </c>
      <c r="E3" s="4">
        <v>34464</v>
      </c>
      <c r="F3" s="23">
        <f>+D3*E3</f>
        <v>822173184</v>
      </c>
    </row>
    <row r="4" spans="1:7" x14ac:dyDescent="0.25">
      <c r="A4">
        <v>57</v>
      </c>
      <c r="B4">
        <v>57</v>
      </c>
      <c r="C4" t="s">
        <v>142</v>
      </c>
      <c r="D4" s="32">
        <v>27420</v>
      </c>
      <c r="E4" s="4">
        <v>125760</v>
      </c>
      <c r="F4" s="23">
        <f t="shared" ref="F4:F69" si="0">+D4*E4</f>
        <v>3448339200</v>
      </c>
    </row>
    <row r="5" spans="1:7" x14ac:dyDescent="0.25">
      <c r="A5">
        <v>62</v>
      </c>
      <c r="B5">
        <v>62</v>
      </c>
      <c r="C5" t="s">
        <v>142</v>
      </c>
      <c r="D5" s="32">
        <v>23904</v>
      </c>
      <c r="E5" s="4">
        <v>284880</v>
      </c>
      <c r="F5" s="23">
        <f t="shared" si="0"/>
        <v>6809771520</v>
      </c>
    </row>
    <row r="6" spans="1:7" x14ac:dyDescent="0.25">
      <c r="A6">
        <v>67</v>
      </c>
      <c r="B6">
        <v>67</v>
      </c>
      <c r="C6" t="s">
        <v>142</v>
      </c>
      <c r="D6" s="4">
        <v>19020</v>
      </c>
      <c r="E6" s="4">
        <v>366972</v>
      </c>
      <c r="F6" s="23">
        <f t="shared" si="0"/>
        <v>6979807440</v>
      </c>
    </row>
    <row r="7" spans="1:7" x14ac:dyDescent="0.25">
      <c r="A7">
        <v>72</v>
      </c>
      <c r="B7">
        <v>72</v>
      </c>
      <c r="C7" t="s">
        <v>142</v>
      </c>
      <c r="D7" s="4">
        <v>16620</v>
      </c>
      <c r="E7" s="4">
        <v>260580</v>
      </c>
      <c r="F7" s="23">
        <f t="shared" si="0"/>
        <v>4330839600</v>
      </c>
    </row>
    <row r="8" spans="1:7" x14ac:dyDescent="0.25">
      <c r="A8">
        <v>77</v>
      </c>
      <c r="B8">
        <v>77</v>
      </c>
      <c r="C8" t="s">
        <v>142</v>
      </c>
      <c r="D8" s="4">
        <v>16260</v>
      </c>
      <c r="E8" s="4">
        <v>167748</v>
      </c>
      <c r="F8" s="23">
        <f t="shared" si="0"/>
        <v>2727582480</v>
      </c>
    </row>
    <row r="9" spans="1:7" x14ac:dyDescent="0.25">
      <c r="A9">
        <v>82</v>
      </c>
      <c r="B9">
        <v>82</v>
      </c>
      <c r="C9" t="s">
        <v>142</v>
      </c>
      <c r="D9" s="4">
        <v>16188</v>
      </c>
      <c r="E9" s="4">
        <v>113712</v>
      </c>
      <c r="F9" s="23">
        <f t="shared" si="0"/>
        <v>1840769856</v>
      </c>
    </row>
    <row r="10" spans="1:7" x14ac:dyDescent="0.25">
      <c r="A10">
        <v>87</v>
      </c>
      <c r="B10">
        <v>87</v>
      </c>
      <c r="C10" t="s">
        <v>142</v>
      </c>
      <c r="D10" s="4">
        <v>15516</v>
      </c>
      <c r="E10" s="4">
        <v>63960</v>
      </c>
      <c r="F10" s="23">
        <f t="shared" si="0"/>
        <v>992403360</v>
      </c>
    </row>
    <row r="11" spans="1:7" x14ac:dyDescent="0.25">
      <c r="A11">
        <v>92</v>
      </c>
      <c r="B11">
        <v>92</v>
      </c>
      <c r="C11" t="s">
        <v>142</v>
      </c>
      <c r="D11" s="4">
        <v>14424</v>
      </c>
      <c r="E11" s="4">
        <v>26532</v>
      </c>
      <c r="F11" s="23">
        <f t="shared" si="0"/>
        <v>382697568</v>
      </c>
    </row>
    <row r="12" spans="1:7" x14ac:dyDescent="0.25">
      <c r="A12">
        <v>96</v>
      </c>
      <c r="B12">
        <v>96</v>
      </c>
      <c r="C12" t="s">
        <v>142</v>
      </c>
      <c r="D12" s="4">
        <v>13452</v>
      </c>
      <c r="E12" s="4">
        <v>5892</v>
      </c>
      <c r="F12" s="23">
        <f t="shared" si="0"/>
        <v>79259184</v>
      </c>
    </row>
    <row r="14" spans="1:7" x14ac:dyDescent="0.25">
      <c r="A14">
        <v>50</v>
      </c>
      <c r="B14">
        <v>54</v>
      </c>
      <c r="C14" t="s">
        <v>141</v>
      </c>
      <c r="D14" s="4">
        <v>20281.842360142098</v>
      </c>
      <c r="E14" s="4">
        <v>6892.8</v>
      </c>
      <c r="F14" s="23">
        <f t="shared" si="0"/>
        <v>139798683.01998746</v>
      </c>
      <c r="G14" s="23">
        <f>+SUM(F14:F18)</f>
        <v>822173184</v>
      </c>
    </row>
    <row r="15" spans="1:7" x14ac:dyDescent="0.25">
      <c r="A15">
        <v>51</v>
      </c>
      <c r="B15">
        <v>54</v>
      </c>
      <c r="C15" t="s">
        <v>141</v>
      </c>
      <c r="D15" s="4">
        <v>22068.921180071098</v>
      </c>
      <c r="E15" s="4">
        <v>6892.8</v>
      </c>
      <c r="F15" s="23">
        <f t="shared" si="0"/>
        <v>152116659.90999407</v>
      </c>
    </row>
    <row r="16" spans="1:7" x14ac:dyDescent="0.25">
      <c r="A16">
        <v>52</v>
      </c>
      <c r="B16">
        <v>54</v>
      </c>
      <c r="C16" t="s">
        <v>141</v>
      </c>
      <c r="D16" s="4">
        <v>23856</v>
      </c>
      <c r="E16" s="4">
        <v>6892.8</v>
      </c>
      <c r="F16" s="23">
        <f t="shared" si="0"/>
        <v>164434636.80000001</v>
      </c>
    </row>
    <row r="17" spans="1:7" x14ac:dyDescent="0.25">
      <c r="A17">
        <v>53</v>
      </c>
      <c r="B17">
        <v>54</v>
      </c>
      <c r="C17" t="s">
        <v>141</v>
      </c>
      <c r="D17" s="4">
        <v>25643.078819928902</v>
      </c>
      <c r="E17" s="4">
        <v>6892.8</v>
      </c>
      <c r="F17" s="23">
        <f t="shared" si="0"/>
        <v>176752613.69000593</v>
      </c>
    </row>
    <row r="18" spans="1:7" x14ac:dyDescent="0.25">
      <c r="A18">
        <v>54</v>
      </c>
      <c r="B18">
        <v>54</v>
      </c>
      <c r="C18" t="s">
        <v>141</v>
      </c>
      <c r="D18" s="32">
        <v>27430.157639857902</v>
      </c>
      <c r="E18" s="4">
        <v>6892.8</v>
      </c>
      <c r="F18" s="23">
        <f t="shared" si="0"/>
        <v>189070590.58001256</v>
      </c>
    </row>
    <row r="20" spans="1:7" x14ac:dyDescent="0.25">
      <c r="A20">
        <v>55</v>
      </c>
      <c r="B20">
        <v>57</v>
      </c>
      <c r="C20" t="s">
        <v>141</v>
      </c>
      <c r="D20" s="32">
        <v>25947.5206193302</v>
      </c>
      <c r="E20" s="4">
        <v>25152</v>
      </c>
      <c r="F20" s="23">
        <f t="shared" si="0"/>
        <v>652632038.61739314</v>
      </c>
      <c r="G20" s="23">
        <f>+SUM(F20:F24)</f>
        <v>3448339200</v>
      </c>
    </row>
    <row r="21" spans="1:7" x14ac:dyDescent="0.25">
      <c r="A21">
        <v>56</v>
      </c>
      <c r="B21">
        <v>57</v>
      </c>
      <c r="C21" t="s">
        <v>141</v>
      </c>
      <c r="D21" s="4">
        <v>27245.823413743499</v>
      </c>
      <c r="E21" s="4">
        <v>25152</v>
      </c>
      <c r="F21" s="23">
        <f t="shared" si="0"/>
        <v>685286950.50247645</v>
      </c>
    </row>
    <row r="22" spans="1:7" x14ac:dyDescent="0.25">
      <c r="A22">
        <v>57</v>
      </c>
      <c r="B22">
        <v>57</v>
      </c>
      <c r="C22" t="s">
        <v>141</v>
      </c>
      <c r="D22" s="4">
        <v>28044.7055436027</v>
      </c>
      <c r="E22" s="4">
        <v>25152</v>
      </c>
      <c r="F22" s="23">
        <f t="shared" si="0"/>
        <v>705380433.83269513</v>
      </c>
    </row>
    <row r="23" spans="1:7" x14ac:dyDescent="0.25">
      <c r="A23">
        <v>58</v>
      </c>
      <c r="B23">
        <v>57</v>
      </c>
      <c r="C23" t="s">
        <v>141</v>
      </c>
      <c r="D23" s="4">
        <v>28163.581928424399</v>
      </c>
      <c r="E23" s="4">
        <v>25152</v>
      </c>
      <c r="F23" s="23">
        <f t="shared" si="0"/>
        <v>708370412.6637305</v>
      </c>
    </row>
    <row r="24" spans="1:7" x14ac:dyDescent="0.25">
      <c r="A24">
        <v>59</v>
      </c>
      <c r="B24">
        <v>57</v>
      </c>
      <c r="C24" t="s">
        <v>141</v>
      </c>
      <c r="D24" s="4">
        <v>27698.368494899201</v>
      </c>
      <c r="E24" s="4">
        <v>25152</v>
      </c>
      <c r="F24" s="23">
        <f t="shared" si="0"/>
        <v>696669364.38370466</v>
      </c>
    </row>
    <row r="25" spans="1:7" x14ac:dyDescent="0.25">
      <c r="F25" s="23"/>
    </row>
    <row r="26" spans="1:7" x14ac:dyDescent="0.25">
      <c r="A26">
        <v>60</v>
      </c>
      <c r="B26">
        <v>62</v>
      </c>
      <c r="C26" t="s">
        <v>141</v>
      </c>
      <c r="D26" s="4">
        <v>26186.244542995399</v>
      </c>
      <c r="E26" s="4">
        <v>56976</v>
      </c>
      <c r="F26" s="23">
        <f t="shared" si="0"/>
        <v>1491987469.0817058</v>
      </c>
      <c r="G26" s="23">
        <f>+SUM(F26:F30)</f>
        <v>6809771520.000001</v>
      </c>
    </row>
    <row r="27" spans="1:7" x14ac:dyDescent="0.25">
      <c r="A27">
        <v>61</v>
      </c>
      <c r="B27">
        <v>62</v>
      </c>
      <c r="C27" t="s">
        <v>141</v>
      </c>
      <c r="D27" s="4">
        <v>25074.627995918301</v>
      </c>
      <c r="E27" s="4">
        <v>56976</v>
      </c>
      <c r="F27" s="23">
        <f t="shared" si="0"/>
        <v>1428652004.6954412</v>
      </c>
    </row>
    <row r="28" spans="1:7" x14ac:dyDescent="0.25">
      <c r="A28">
        <v>62</v>
      </c>
      <c r="B28">
        <v>62</v>
      </c>
      <c r="C28" t="s">
        <v>141</v>
      </c>
      <c r="D28" s="4">
        <v>23876.128343235199</v>
      </c>
      <c r="E28" s="4">
        <v>56976</v>
      </c>
      <c r="F28" s="23">
        <f t="shared" si="0"/>
        <v>1360366288.4841688</v>
      </c>
    </row>
    <row r="29" spans="1:7" x14ac:dyDescent="0.25">
      <c r="A29">
        <v>63</v>
      </c>
      <c r="B29">
        <v>62</v>
      </c>
      <c r="C29" t="s">
        <v>141</v>
      </c>
      <c r="D29" s="4">
        <v>22726.1323108611</v>
      </c>
      <c r="E29" s="4">
        <v>56976</v>
      </c>
      <c r="F29" s="23">
        <f t="shared" si="0"/>
        <v>1294844114.543622</v>
      </c>
    </row>
    <row r="30" spans="1:7" x14ac:dyDescent="0.25">
      <c r="A30">
        <v>64</v>
      </c>
      <c r="B30">
        <v>62</v>
      </c>
      <c r="C30" t="s">
        <v>141</v>
      </c>
      <c r="D30" s="4">
        <v>21656.866806990001</v>
      </c>
      <c r="E30" s="4">
        <v>56976</v>
      </c>
      <c r="F30" s="23">
        <f t="shared" si="0"/>
        <v>1233921643.1950624</v>
      </c>
    </row>
    <row r="31" spans="1:7" x14ac:dyDescent="0.25">
      <c r="F31" s="23"/>
    </row>
    <row r="32" spans="1:7" x14ac:dyDescent="0.25">
      <c r="A32">
        <v>65</v>
      </c>
      <c r="B32">
        <v>67</v>
      </c>
      <c r="C32" t="s">
        <v>141</v>
      </c>
      <c r="D32" s="4">
        <v>20586.343796207901</v>
      </c>
      <c r="E32" s="4">
        <v>73394.399999999994</v>
      </c>
      <c r="F32" s="23">
        <f t="shared" si="0"/>
        <v>1510922351.116401</v>
      </c>
      <c r="G32" s="23">
        <f>+SUM(F32:F36)</f>
        <v>6979807440</v>
      </c>
    </row>
    <row r="33" spans="1:7" x14ac:dyDescent="0.25">
      <c r="A33">
        <v>66</v>
      </c>
      <c r="B33">
        <v>67</v>
      </c>
      <c r="C33" t="s">
        <v>141</v>
      </c>
      <c r="D33" s="4">
        <v>19701.650254856599</v>
      </c>
      <c r="E33" s="4">
        <v>73394.399999999994</v>
      </c>
      <c r="F33" s="23">
        <f t="shared" si="0"/>
        <v>1445990799.4650471</v>
      </c>
    </row>
    <row r="34" spans="1:7" x14ac:dyDescent="0.25">
      <c r="A34">
        <v>67</v>
      </c>
      <c r="B34">
        <v>67</v>
      </c>
      <c r="C34" t="s">
        <v>141</v>
      </c>
      <c r="D34" s="4">
        <v>18916.570231098602</v>
      </c>
      <c r="E34" s="4">
        <v>73394.399999999994</v>
      </c>
      <c r="F34" s="23">
        <f t="shared" si="0"/>
        <v>1388370322.169343</v>
      </c>
    </row>
    <row r="35" spans="1:7" x14ac:dyDescent="0.25">
      <c r="A35">
        <v>68</v>
      </c>
      <c r="B35">
        <v>67</v>
      </c>
      <c r="C35" t="s">
        <v>141</v>
      </c>
      <c r="D35" s="4">
        <v>18236.072497092999</v>
      </c>
      <c r="E35" s="4">
        <v>73394.399999999994</v>
      </c>
      <c r="F35" s="23">
        <f t="shared" si="0"/>
        <v>1338425599.2806423</v>
      </c>
    </row>
    <row r="36" spans="1:7" x14ac:dyDescent="0.25">
      <c r="A36">
        <v>69</v>
      </c>
      <c r="B36">
        <v>67</v>
      </c>
      <c r="C36" t="s">
        <v>141</v>
      </c>
      <c r="D36" s="4">
        <v>17659.3632207439</v>
      </c>
      <c r="E36" s="4">
        <v>73394.399999999994</v>
      </c>
      <c r="F36" s="23">
        <f t="shared" si="0"/>
        <v>1296098367.9685659</v>
      </c>
    </row>
    <row r="37" spans="1:7" x14ac:dyDescent="0.25">
      <c r="F37" s="23"/>
    </row>
    <row r="38" spans="1:7" x14ac:dyDescent="0.25">
      <c r="A38">
        <v>70</v>
      </c>
      <c r="B38">
        <v>72</v>
      </c>
      <c r="C38" t="s">
        <v>141</v>
      </c>
      <c r="D38" s="4">
        <v>17184.681586522602</v>
      </c>
      <c r="E38" s="4">
        <v>52116</v>
      </c>
      <c r="F38" s="23">
        <f t="shared" si="0"/>
        <v>895596865.56321192</v>
      </c>
      <c r="G38" s="23">
        <f>+SUM(F38:F42)</f>
        <v>4330839600</v>
      </c>
    </row>
    <row r="39" spans="1:7" x14ac:dyDescent="0.25">
      <c r="A39">
        <v>71</v>
      </c>
      <c r="B39">
        <v>72</v>
      </c>
      <c r="C39" t="s">
        <v>141</v>
      </c>
      <c r="D39" s="4">
        <v>16808.835416422698</v>
      </c>
      <c r="E39" s="4">
        <v>52116</v>
      </c>
      <c r="F39" s="23">
        <f t="shared" si="0"/>
        <v>876009266.5622853</v>
      </c>
    </row>
    <row r="40" spans="1:7" x14ac:dyDescent="0.25">
      <c r="A40">
        <v>72</v>
      </c>
      <c r="B40">
        <v>72</v>
      </c>
      <c r="C40" t="s">
        <v>141</v>
      </c>
      <c r="D40" s="4">
        <v>16530.0769305635</v>
      </c>
      <c r="E40" s="4">
        <v>52116</v>
      </c>
      <c r="F40" s="23">
        <f t="shared" si="0"/>
        <v>861481489.31324744</v>
      </c>
    </row>
    <row r="41" spans="1:7" x14ac:dyDescent="0.25">
      <c r="A41">
        <v>73</v>
      </c>
      <c r="B41">
        <v>72</v>
      </c>
      <c r="C41" t="s">
        <v>141</v>
      </c>
      <c r="D41" s="4">
        <v>16343.4326563866</v>
      </c>
      <c r="E41" s="4">
        <v>52116</v>
      </c>
      <c r="F41" s="23">
        <f t="shared" si="0"/>
        <v>851754336.32024407</v>
      </c>
    </row>
    <row r="42" spans="1:7" x14ac:dyDescent="0.25">
      <c r="A42">
        <v>74</v>
      </c>
      <c r="B42">
        <v>72</v>
      </c>
      <c r="C42" t="s">
        <v>141</v>
      </c>
      <c r="D42" s="4">
        <v>16232.9734101046</v>
      </c>
      <c r="E42" s="4">
        <v>52116</v>
      </c>
      <c r="F42" s="23">
        <f t="shared" si="0"/>
        <v>845997642.24101126</v>
      </c>
    </row>
    <row r="43" spans="1:7" x14ac:dyDescent="0.25">
      <c r="F43" s="23"/>
    </row>
    <row r="44" spans="1:7" x14ac:dyDescent="0.25">
      <c r="A44">
        <v>75</v>
      </c>
      <c r="B44">
        <v>77</v>
      </c>
      <c r="C44" t="s">
        <v>141</v>
      </c>
      <c r="D44" s="4">
        <v>16262.9284711984</v>
      </c>
      <c r="E44" s="4">
        <v>33549.599999999999</v>
      </c>
      <c r="F44" s="23">
        <f t="shared" si="0"/>
        <v>545614745.03731787</v>
      </c>
    </row>
    <row r="45" spans="1:7" x14ac:dyDescent="0.25">
      <c r="A45">
        <v>76</v>
      </c>
      <c r="B45">
        <v>77</v>
      </c>
      <c r="C45" t="s">
        <v>141</v>
      </c>
      <c r="D45" s="4">
        <v>16248.7627386148</v>
      </c>
      <c r="E45" s="4">
        <v>33549.599999999999</v>
      </c>
      <c r="F45" s="23">
        <f t="shared" si="0"/>
        <v>545139490.37543106</v>
      </c>
    </row>
    <row r="46" spans="1:7" x14ac:dyDescent="0.25">
      <c r="A46">
        <v>77</v>
      </c>
      <c r="B46">
        <v>77</v>
      </c>
      <c r="C46" t="s">
        <v>141</v>
      </c>
      <c r="D46" s="4">
        <v>16254.881093678399</v>
      </c>
      <c r="E46" s="4">
        <v>33549.599999999999</v>
      </c>
      <c r="F46" s="23">
        <f t="shared" si="0"/>
        <v>545344758.74047279</v>
      </c>
    </row>
    <row r="47" spans="1:7" x14ac:dyDescent="0.25">
      <c r="A47">
        <v>78</v>
      </c>
      <c r="B47">
        <v>77</v>
      </c>
      <c r="C47" t="s">
        <v>141</v>
      </c>
      <c r="D47" s="4">
        <v>16264.518988313799</v>
      </c>
      <c r="E47" s="4">
        <v>33549.599999999999</v>
      </c>
      <c r="F47" s="23">
        <f t="shared" si="0"/>
        <v>545668106.25033259</v>
      </c>
    </row>
    <row r="48" spans="1:7" x14ac:dyDescent="0.25">
      <c r="A48">
        <v>79</v>
      </c>
      <c r="B48">
        <v>77</v>
      </c>
      <c r="C48" t="s">
        <v>141</v>
      </c>
      <c r="D48" s="4">
        <v>16268.9087081946</v>
      </c>
      <c r="E48" s="4">
        <v>33549.599999999999</v>
      </c>
      <c r="F48" s="23">
        <f t="shared" si="0"/>
        <v>545815379.59644556</v>
      </c>
    </row>
    <row r="49" spans="1:6" x14ac:dyDescent="0.25">
      <c r="F49" s="23"/>
    </row>
    <row r="50" spans="1:6" x14ac:dyDescent="0.25">
      <c r="A50">
        <v>80</v>
      </c>
      <c r="B50">
        <v>82</v>
      </c>
      <c r="C50" t="s">
        <v>141</v>
      </c>
      <c r="D50" s="4">
        <v>16295.930962070301</v>
      </c>
      <c r="E50" s="4">
        <v>22742.400000000001</v>
      </c>
      <c r="F50" s="23">
        <f t="shared" si="0"/>
        <v>370608580.31178761</v>
      </c>
    </row>
    <row r="51" spans="1:6" x14ac:dyDescent="0.25">
      <c r="A51">
        <v>81</v>
      </c>
      <c r="B51">
        <v>82</v>
      </c>
      <c r="C51" t="s">
        <v>141</v>
      </c>
      <c r="D51" s="4">
        <v>16269.462536299399</v>
      </c>
      <c r="E51" s="4">
        <v>22742.400000000001</v>
      </c>
      <c r="F51" s="23">
        <f t="shared" si="0"/>
        <v>370006624.78553545</v>
      </c>
    </row>
    <row r="52" spans="1:6" x14ac:dyDescent="0.25">
      <c r="A52">
        <v>82</v>
      </c>
      <c r="B52">
        <v>82</v>
      </c>
      <c r="C52" t="s">
        <v>141</v>
      </c>
      <c r="D52" s="4">
        <v>16217.3859688097</v>
      </c>
      <c r="E52" s="4">
        <v>22742.400000000001</v>
      </c>
      <c r="F52" s="23">
        <f t="shared" si="0"/>
        <v>368822278.65705776</v>
      </c>
    </row>
    <row r="53" spans="1:6" x14ac:dyDescent="0.25">
      <c r="A53">
        <v>83</v>
      </c>
      <c r="B53">
        <v>82</v>
      </c>
      <c r="C53" t="s">
        <v>141</v>
      </c>
      <c r="D53" s="4">
        <v>16134.587832068</v>
      </c>
      <c r="E53" s="4">
        <v>22742.400000000001</v>
      </c>
      <c r="F53" s="23">
        <f t="shared" si="0"/>
        <v>366939250.31202334</v>
      </c>
    </row>
    <row r="54" spans="1:6" x14ac:dyDescent="0.25">
      <c r="A54">
        <v>84</v>
      </c>
      <c r="B54">
        <v>82</v>
      </c>
      <c r="C54" t="s">
        <v>141</v>
      </c>
      <c r="D54" s="4">
        <v>16022.6327007525</v>
      </c>
      <c r="E54" s="4">
        <v>22742.400000000001</v>
      </c>
      <c r="F54" s="23">
        <f t="shared" si="0"/>
        <v>364393121.93359369</v>
      </c>
    </row>
    <row r="55" spans="1:6" x14ac:dyDescent="0.25">
      <c r="A55">
        <v>85</v>
      </c>
      <c r="B55">
        <v>87</v>
      </c>
      <c r="C55" t="s">
        <v>141</v>
      </c>
      <c r="D55" s="4">
        <v>15872.7591685115</v>
      </c>
      <c r="E55" s="4">
        <v>12792</v>
      </c>
      <c r="F55" s="23">
        <f t="shared" si="0"/>
        <v>203044335.28359911</v>
      </c>
    </row>
    <row r="56" spans="1:6" x14ac:dyDescent="0.25">
      <c r="A56">
        <v>86</v>
      </c>
      <c r="B56">
        <v>87</v>
      </c>
      <c r="C56" t="s">
        <v>141</v>
      </c>
      <c r="D56" s="4">
        <v>15712.313526935701</v>
      </c>
      <c r="E56" s="4">
        <v>12792</v>
      </c>
      <c r="F56" s="23">
        <f t="shared" si="0"/>
        <v>200991914.63656148</v>
      </c>
    </row>
    <row r="57" spans="1:6" x14ac:dyDescent="0.25">
      <c r="A57">
        <v>87</v>
      </c>
      <c r="B57">
        <v>87</v>
      </c>
      <c r="C57" t="s">
        <v>141</v>
      </c>
      <c r="D57" s="4">
        <v>15532.427807882301</v>
      </c>
      <c r="E57" s="4">
        <v>12792</v>
      </c>
      <c r="F57" s="23">
        <f t="shared" si="0"/>
        <v>198690816.51843038</v>
      </c>
    </row>
    <row r="58" spans="1:6" x14ac:dyDescent="0.25">
      <c r="A58">
        <v>88</v>
      </c>
      <c r="B58">
        <v>87</v>
      </c>
      <c r="C58" t="s">
        <v>141</v>
      </c>
      <c r="D58" s="4">
        <v>15336.2117757917</v>
      </c>
      <c r="E58" s="4">
        <v>12792</v>
      </c>
      <c r="F58" s="23">
        <f t="shared" si="0"/>
        <v>196180821.03592744</v>
      </c>
    </row>
    <row r="59" spans="1:6" x14ac:dyDescent="0.25">
      <c r="A59">
        <v>89</v>
      </c>
      <c r="B59">
        <v>87</v>
      </c>
      <c r="C59" t="s">
        <v>141</v>
      </c>
      <c r="D59" s="4">
        <v>15126.2877208788</v>
      </c>
      <c r="E59" s="4">
        <v>12792</v>
      </c>
      <c r="F59" s="23">
        <f t="shared" si="0"/>
        <v>193495472.52548161</v>
      </c>
    </row>
    <row r="60" spans="1:6" x14ac:dyDescent="0.25">
      <c r="A60">
        <v>90</v>
      </c>
      <c r="B60">
        <v>92</v>
      </c>
      <c r="C60" t="s">
        <v>141</v>
      </c>
      <c r="D60" s="4">
        <v>14893.7016803236</v>
      </c>
      <c r="E60" s="4">
        <v>5306.4</v>
      </c>
      <c r="F60" s="23">
        <f t="shared" si="0"/>
        <v>79031938.596469149</v>
      </c>
    </row>
    <row r="61" spans="1:6" x14ac:dyDescent="0.25">
      <c r="A61">
        <v>91</v>
      </c>
      <c r="B61">
        <v>92</v>
      </c>
      <c r="C61" t="s">
        <v>141</v>
      </c>
      <c r="D61" s="4">
        <v>14664.0394723708</v>
      </c>
      <c r="E61" s="4">
        <v>5306.4</v>
      </c>
      <c r="F61" s="23">
        <f t="shared" si="0"/>
        <v>77813259.056188405</v>
      </c>
    </row>
    <row r="62" spans="1:6" x14ac:dyDescent="0.25">
      <c r="A62">
        <v>92</v>
      </c>
      <c r="B62">
        <v>92</v>
      </c>
      <c r="C62" t="s">
        <v>141</v>
      </c>
      <c r="D62" s="4">
        <v>14428.1752763689</v>
      </c>
      <c r="E62" s="4">
        <v>5306.4</v>
      </c>
      <c r="F62" s="23">
        <f t="shared" si="0"/>
        <v>76561669.286523923</v>
      </c>
    </row>
    <row r="63" spans="1:6" x14ac:dyDescent="0.25">
      <c r="A63">
        <v>93</v>
      </c>
      <c r="B63">
        <v>92</v>
      </c>
      <c r="C63" t="s">
        <v>141</v>
      </c>
      <c r="D63" s="4">
        <v>14188.345487750201</v>
      </c>
      <c r="E63" s="4">
        <v>5306.4</v>
      </c>
      <c r="F63" s="23">
        <f t="shared" si="0"/>
        <v>75289036.496197656</v>
      </c>
    </row>
    <row r="64" spans="1:6" x14ac:dyDescent="0.25">
      <c r="A64">
        <v>94</v>
      </c>
      <c r="B64">
        <v>92</v>
      </c>
      <c r="C64" t="s">
        <v>141</v>
      </c>
      <c r="D64" s="4">
        <v>13945.738083186499</v>
      </c>
      <c r="E64" s="4">
        <v>5306.4</v>
      </c>
      <c r="F64" s="23">
        <f t="shared" si="0"/>
        <v>74001664.564620838</v>
      </c>
    </row>
    <row r="65" spans="1:6" x14ac:dyDescent="0.25">
      <c r="A65">
        <v>95</v>
      </c>
      <c r="B65">
        <v>96</v>
      </c>
      <c r="C65" t="s">
        <v>141</v>
      </c>
      <c r="D65" s="4">
        <v>13951.9369961026</v>
      </c>
      <c r="E65" s="4">
        <v>1178.4000000000001</v>
      </c>
      <c r="F65" s="23">
        <f t="shared" si="0"/>
        <v>16440962.556207305</v>
      </c>
    </row>
    <row r="66" spans="1:6" x14ac:dyDescent="0.25">
      <c r="A66">
        <v>96</v>
      </c>
      <c r="B66">
        <v>96</v>
      </c>
      <c r="C66" t="s">
        <v>141</v>
      </c>
      <c r="D66" s="4">
        <v>13702.0627790861</v>
      </c>
      <c r="E66" s="4">
        <v>1178.4000000000001</v>
      </c>
      <c r="F66" s="23">
        <f t="shared" si="0"/>
        <v>16146510.778875062</v>
      </c>
    </row>
    <row r="67" spans="1:6" x14ac:dyDescent="0.25">
      <c r="A67">
        <v>97</v>
      </c>
      <c r="B67">
        <v>96</v>
      </c>
      <c r="C67" t="s">
        <v>141</v>
      </c>
      <c r="D67" s="4">
        <v>13452.0314270116</v>
      </c>
      <c r="E67" s="4">
        <v>1178.4000000000001</v>
      </c>
      <c r="F67" s="23">
        <f t="shared" si="0"/>
        <v>15851873.83359047</v>
      </c>
    </row>
    <row r="68" spans="1:6" x14ac:dyDescent="0.25">
      <c r="A68">
        <v>98</v>
      </c>
      <c r="B68">
        <v>96</v>
      </c>
      <c r="C68" t="s">
        <v>141</v>
      </c>
      <c r="D68" s="4">
        <v>13202.000074937099</v>
      </c>
      <c r="E68" s="4">
        <v>1178.4000000000001</v>
      </c>
      <c r="F68" s="23">
        <f t="shared" si="0"/>
        <v>15557236.888305878</v>
      </c>
    </row>
    <row r="69" spans="1:6" x14ac:dyDescent="0.25">
      <c r="A69">
        <v>99</v>
      </c>
      <c r="B69">
        <v>96</v>
      </c>
      <c r="C69" t="s">
        <v>141</v>
      </c>
      <c r="D69" s="4">
        <v>12951.968722862601</v>
      </c>
      <c r="E69" s="4">
        <v>1178.4000000000001</v>
      </c>
      <c r="F69" s="23">
        <f t="shared" si="0"/>
        <v>15262599.94302129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2" sqref="A2"/>
    </sheetView>
  </sheetViews>
  <sheetFormatPr defaultRowHeight="15" x14ac:dyDescent="0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72"/>
  <sheetViews>
    <sheetView workbookViewId="0">
      <selection activeCell="B1" sqref="B1"/>
    </sheetView>
  </sheetViews>
  <sheetFormatPr defaultRowHeight="15" x14ac:dyDescent="0.25"/>
  <cols>
    <col min="1" max="1" width="8.5703125" customWidth="1"/>
    <col min="2" max="2" width="19.140625" customWidth="1"/>
  </cols>
  <sheetData>
    <row r="1" spans="1:2" x14ac:dyDescent="0.25">
      <c r="A1" s="1" t="s">
        <v>0</v>
      </c>
    </row>
    <row r="3" spans="1:2" x14ac:dyDescent="0.25">
      <c r="A3" s="1" t="s">
        <v>167</v>
      </c>
    </row>
    <row r="4" spans="1:2" x14ac:dyDescent="0.25">
      <c r="A4" s="1" t="s">
        <v>171</v>
      </c>
    </row>
    <row r="5" spans="1:2" x14ac:dyDescent="0.25">
      <c r="A5" s="1"/>
      <c r="B5" s="1" t="s">
        <v>172</v>
      </c>
    </row>
    <row r="6" spans="1:2" x14ac:dyDescent="0.25">
      <c r="A6" s="1" t="s">
        <v>168</v>
      </c>
    </row>
    <row r="7" spans="1:2" x14ac:dyDescent="0.25">
      <c r="A7" s="1"/>
      <c r="B7" s="1" t="s">
        <v>173</v>
      </c>
    </row>
    <row r="8" spans="1:2" x14ac:dyDescent="0.25">
      <c r="A8" s="1"/>
      <c r="B8" s="1" t="s">
        <v>169</v>
      </c>
    </row>
    <row r="9" spans="1:2" x14ac:dyDescent="0.25">
      <c r="A9" s="1"/>
      <c r="B9" s="1" t="s">
        <v>327</v>
      </c>
    </row>
    <row r="10" spans="1:2" x14ac:dyDescent="0.25">
      <c r="A10" s="1"/>
      <c r="B10" s="1" t="s">
        <v>174</v>
      </c>
    </row>
    <row r="11" spans="1:2" x14ac:dyDescent="0.25">
      <c r="A11" s="1"/>
      <c r="B11" s="1" t="s">
        <v>175</v>
      </c>
    </row>
    <row r="12" spans="1:2" x14ac:dyDescent="0.25">
      <c r="A12" s="1"/>
    </row>
    <row r="13" spans="1:2" x14ac:dyDescent="0.25">
      <c r="A13" s="1" t="s">
        <v>318</v>
      </c>
    </row>
    <row r="14" spans="1:2" x14ac:dyDescent="0.25">
      <c r="A14" s="1"/>
      <c r="B14" s="1" t="s">
        <v>323</v>
      </c>
    </row>
    <row r="15" spans="1:2" x14ac:dyDescent="0.25">
      <c r="A15" s="1"/>
      <c r="B15" s="1" t="s">
        <v>319</v>
      </c>
    </row>
    <row r="16" spans="1:2" x14ac:dyDescent="0.25">
      <c r="A16" s="1"/>
      <c r="B16" s="1" t="s">
        <v>321</v>
      </c>
    </row>
    <row r="17" spans="1:2" x14ac:dyDescent="0.25">
      <c r="A17" s="1"/>
      <c r="B17" s="1" t="s">
        <v>324</v>
      </c>
    </row>
    <row r="18" spans="1:2" x14ac:dyDescent="0.25">
      <c r="A18" s="1"/>
      <c r="B18" s="1" t="s">
        <v>325</v>
      </c>
    </row>
    <row r="22" spans="1:2" s="36" customFormat="1" x14ac:dyDescent="0.25">
      <c r="A22" s="36" t="s">
        <v>167</v>
      </c>
    </row>
    <row r="32" spans="1:2" s="36" customFormat="1" x14ac:dyDescent="0.25">
      <c r="A32" s="36" t="s">
        <v>171</v>
      </c>
    </row>
    <row r="33" spans="1:1" x14ac:dyDescent="0.25">
      <c r="A33" s="5" t="s">
        <v>172</v>
      </c>
    </row>
    <row r="55" spans="1:1" s="36" customFormat="1" x14ac:dyDescent="0.25">
      <c r="A55" s="36" t="s">
        <v>168</v>
      </c>
    </row>
    <row r="56" spans="1:1" x14ac:dyDescent="0.25">
      <c r="A56" s="5" t="s">
        <v>173</v>
      </c>
    </row>
    <row r="77" spans="1:1" x14ac:dyDescent="0.25">
      <c r="A77" s="5" t="s">
        <v>170</v>
      </c>
    </row>
    <row r="78" spans="1:1" x14ac:dyDescent="0.25">
      <c r="A78" t="s">
        <v>329</v>
      </c>
    </row>
    <row r="100" spans="1:1" x14ac:dyDescent="0.25">
      <c r="A100" s="5" t="s">
        <v>328</v>
      </c>
    </row>
    <row r="125" spans="1:1" x14ac:dyDescent="0.25">
      <c r="A125" s="5" t="s">
        <v>174</v>
      </c>
    </row>
    <row r="126" spans="1:1" x14ac:dyDescent="0.25">
      <c r="A126" s="5"/>
    </row>
    <row r="127" spans="1:1" x14ac:dyDescent="0.25">
      <c r="A127" s="5"/>
    </row>
    <row r="128" spans="1:1" x14ac:dyDescent="0.25">
      <c r="A128" s="5"/>
    </row>
    <row r="129" spans="1:1" x14ac:dyDescent="0.25">
      <c r="A129" s="5"/>
    </row>
    <row r="130" spans="1:1" x14ac:dyDescent="0.25">
      <c r="A130" s="5"/>
    </row>
    <row r="131" spans="1:1" x14ac:dyDescent="0.25">
      <c r="A131" s="5"/>
    </row>
    <row r="132" spans="1:1" x14ac:dyDescent="0.25">
      <c r="A132" s="5"/>
    </row>
    <row r="133" spans="1:1" x14ac:dyDescent="0.25">
      <c r="A133" s="5"/>
    </row>
    <row r="134" spans="1:1" x14ac:dyDescent="0.25">
      <c r="A134" s="5"/>
    </row>
    <row r="135" spans="1:1" x14ac:dyDescent="0.25">
      <c r="A135" s="5"/>
    </row>
    <row r="136" spans="1:1" x14ac:dyDescent="0.25">
      <c r="A136" s="5"/>
    </row>
    <row r="137" spans="1:1" x14ac:dyDescent="0.25">
      <c r="A137" s="5"/>
    </row>
    <row r="138" spans="1:1" x14ac:dyDescent="0.25">
      <c r="A138" s="5"/>
    </row>
    <row r="139" spans="1:1" x14ac:dyDescent="0.25">
      <c r="A139" s="5"/>
    </row>
    <row r="140" spans="1:1" x14ac:dyDescent="0.25">
      <c r="A140" s="5"/>
    </row>
    <row r="141" spans="1:1" x14ac:dyDescent="0.25">
      <c r="A141" s="5"/>
    </row>
    <row r="142" spans="1:1" x14ac:dyDescent="0.25">
      <c r="A142" s="5"/>
    </row>
    <row r="143" spans="1:1" x14ac:dyDescent="0.25">
      <c r="A143" s="5"/>
    </row>
    <row r="144" spans="1:1" x14ac:dyDescent="0.25">
      <c r="A144" s="5" t="s">
        <v>175</v>
      </c>
    </row>
    <row r="145" spans="1:1" x14ac:dyDescent="0.25">
      <c r="A145" s="5"/>
    </row>
    <row r="170" spans="1:1" s="36" customFormat="1" x14ac:dyDescent="0.25">
      <c r="A170" s="36" t="s">
        <v>318</v>
      </c>
    </row>
    <row r="171" spans="1:1" x14ac:dyDescent="0.25">
      <c r="A171" s="5" t="s">
        <v>323</v>
      </c>
    </row>
    <row r="197" spans="1:1" x14ac:dyDescent="0.25">
      <c r="A197" s="5" t="s">
        <v>319</v>
      </c>
    </row>
    <row r="198" spans="1:1" x14ac:dyDescent="0.25">
      <c r="A198" t="s">
        <v>320</v>
      </c>
    </row>
    <row r="223" spans="1:1" x14ac:dyDescent="0.25">
      <c r="A223" s="5" t="s">
        <v>330</v>
      </c>
    </row>
    <row r="224" spans="1:1" x14ac:dyDescent="0.25">
      <c r="A224" t="s">
        <v>322</v>
      </c>
    </row>
    <row r="251" spans="1:1" x14ac:dyDescent="0.25">
      <c r="A251" s="5" t="s">
        <v>324</v>
      </c>
    </row>
    <row r="252" spans="1:1" x14ac:dyDescent="0.25">
      <c r="A252" t="s">
        <v>326</v>
      </c>
    </row>
    <row r="272" spans="1:1" x14ac:dyDescent="0.25">
      <c r="A272" s="5" t="s">
        <v>325</v>
      </c>
    </row>
  </sheetData>
  <hyperlinks>
    <hyperlink ref="A1" location="TOC!A1" display="TOC"/>
    <hyperlink ref="A3" location="stats!A9" display="Median non-safety plans"/>
    <hyperlink ref="A4" location="stats!A19" display="Average plan"/>
    <hyperlink ref="A6" location="stats!A40" display="Older plans"/>
    <hyperlink ref="B8" location="stats!A50" display="High apratio"/>
    <hyperlink ref="B5" location="stats!A27" display="Proposed average plan - AZ-PERS ppdid 6"/>
    <hyperlink ref="B9" location="stats!A77" display="High abratio"/>
    <hyperlink ref="B7" location="stats!A50" display="Proposed older plan - LA County ERS ppdid 43"/>
    <hyperlink ref="B10" location="stats!A114" display="High age plans"/>
    <hyperlink ref="B11" location="stats!A133" display="High negative xcfpct plans"/>
    <hyperlink ref="A13" location="Plantypes!A164" display="Immature plans"/>
    <hyperlink ref="B15" location="Plantypes!A166" display="low apratio plans"/>
    <hyperlink ref="B16" location="Plantypes!A192" display="low abratio plans"/>
    <hyperlink ref="B14" location="Plantypes!A166" display="proposed immature plan - Washington PERS 2/3 ppdid 119"/>
    <hyperlink ref="B17" location="Plantypes!A243" display="low age plans"/>
    <hyperlink ref="B18" location="Plantypes!A262" display="low negative xcfpct plans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72"/>
  <sheetViews>
    <sheetView workbookViewId="0">
      <pane xSplit="1" ySplit="6" topLeftCell="B52" activePane="bottomRight" state="frozen"/>
      <selection pane="topRight" activeCell="B1" sqref="B1"/>
      <selection pane="bottomLeft" activeCell="A7" sqref="A7"/>
      <selection pane="bottomRight"/>
    </sheetView>
  </sheetViews>
  <sheetFormatPr defaultRowHeight="15" x14ac:dyDescent="0.25"/>
  <cols>
    <col min="2" max="2" width="11.28515625" style="7" customWidth="1"/>
    <col min="3" max="3" width="10.5703125" style="7" customWidth="1"/>
    <col min="4" max="4" width="9.140625" style="7"/>
    <col min="5" max="5" width="2.140625" style="225" customWidth="1"/>
    <col min="6" max="6" width="12.7109375" style="7" customWidth="1"/>
    <col min="7" max="7" width="12.5703125" style="7" customWidth="1"/>
    <col min="8" max="8" width="9.140625" style="7"/>
    <col min="9" max="9" width="15.5703125" style="7" customWidth="1"/>
    <col min="10" max="10" width="14.7109375" style="7" customWidth="1"/>
    <col min="11" max="11" width="14.42578125" style="7" customWidth="1"/>
    <col min="12" max="12" width="15.28515625" style="7" customWidth="1"/>
    <col min="13" max="13" width="13.7109375" style="7" customWidth="1"/>
    <col min="14" max="17" width="9.140625" style="7"/>
  </cols>
  <sheetData>
    <row r="1" spans="1:13" x14ac:dyDescent="0.25">
      <c r="A1" s="1" t="s">
        <v>0</v>
      </c>
    </row>
    <row r="2" spans="1:13" x14ac:dyDescent="0.25">
      <c r="A2" t="s">
        <v>57</v>
      </c>
      <c r="B2" s="7" t="s">
        <v>377</v>
      </c>
      <c r="F2" s="228" t="s">
        <v>572</v>
      </c>
      <c r="G2" s="228"/>
      <c r="H2" s="228"/>
      <c r="I2" s="228"/>
      <c r="J2" s="228"/>
      <c r="K2" s="228"/>
      <c r="L2" s="228"/>
      <c r="M2" s="228"/>
    </row>
    <row r="3" spans="1:13" x14ac:dyDescent="0.25">
      <c r="A3" t="s">
        <v>56</v>
      </c>
      <c r="B3" s="7" t="s">
        <v>571</v>
      </c>
      <c r="I3" s="7" t="s">
        <v>565</v>
      </c>
      <c r="J3" s="7" t="s">
        <v>565</v>
      </c>
      <c r="K3" s="7" t="s">
        <v>565</v>
      </c>
      <c r="L3" s="7" t="s">
        <v>567</v>
      </c>
      <c r="M3" s="7" t="s">
        <v>567</v>
      </c>
    </row>
    <row r="4" spans="1:13" ht="45" x14ac:dyDescent="0.25">
      <c r="J4" s="223" t="s">
        <v>566</v>
      </c>
    </row>
    <row r="5" spans="1:13" ht="30" x14ac:dyDescent="0.25">
      <c r="B5" s="226" t="s">
        <v>573</v>
      </c>
      <c r="C5" s="226"/>
      <c r="F5" s="223" t="s">
        <v>555</v>
      </c>
      <c r="G5" s="223" t="s">
        <v>555</v>
      </c>
      <c r="H5" s="223" t="s">
        <v>553</v>
      </c>
      <c r="I5" s="7" t="s">
        <v>561</v>
      </c>
    </row>
    <row r="6" spans="1:13" ht="45" x14ac:dyDescent="0.25">
      <c r="A6" t="s">
        <v>126</v>
      </c>
      <c r="B6" s="7" t="s">
        <v>554</v>
      </c>
      <c r="C6" s="7" t="s">
        <v>570</v>
      </c>
      <c r="F6" s="223" t="s">
        <v>556</v>
      </c>
      <c r="G6" s="223" t="s">
        <v>557</v>
      </c>
      <c r="H6" s="223" t="s">
        <v>552</v>
      </c>
      <c r="I6" s="7" t="s">
        <v>560</v>
      </c>
      <c r="J6" s="7" t="s">
        <v>562</v>
      </c>
      <c r="K6" s="7" t="s">
        <v>564</v>
      </c>
      <c r="L6" s="7" t="s">
        <v>568</v>
      </c>
      <c r="M6" s="7" t="s">
        <v>569</v>
      </c>
    </row>
    <row r="7" spans="1:13" x14ac:dyDescent="0.25">
      <c r="A7">
        <v>20</v>
      </c>
      <c r="B7" s="7">
        <v>0</v>
      </c>
      <c r="C7" s="7">
        <v>0</v>
      </c>
      <c r="H7" s="7">
        <v>0</v>
      </c>
    </row>
    <row r="8" spans="1:13" x14ac:dyDescent="0.25">
      <c r="A8">
        <v>21</v>
      </c>
      <c r="B8" s="7">
        <v>0</v>
      </c>
      <c r="C8" s="7">
        <v>0</v>
      </c>
      <c r="H8" s="7">
        <v>0</v>
      </c>
    </row>
    <row r="9" spans="1:13" x14ac:dyDescent="0.25">
      <c r="A9">
        <v>22</v>
      </c>
      <c r="B9" s="7">
        <v>0</v>
      </c>
      <c r="C9" s="7">
        <v>0</v>
      </c>
      <c r="H9" s="7">
        <v>0</v>
      </c>
    </row>
    <row r="10" spans="1:13" x14ac:dyDescent="0.25">
      <c r="A10">
        <v>23</v>
      </c>
      <c r="B10" s="7">
        <v>0</v>
      </c>
      <c r="C10" s="7">
        <v>0</v>
      </c>
      <c r="H10" s="7">
        <v>0</v>
      </c>
    </row>
    <row r="11" spans="1:13" x14ac:dyDescent="0.25">
      <c r="A11">
        <v>24</v>
      </c>
      <c r="B11" s="7">
        <v>0</v>
      </c>
      <c r="C11" s="7">
        <v>0</v>
      </c>
      <c r="H11" s="7">
        <v>0</v>
      </c>
    </row>
    <row r="12" spans="1:13" x14ac:dyDescent="0.25">
      <c r="A12">
        <v>25</v>
      </c>
      <c r="B12" s="7">
        <v>0</v>
      </c>
      <c r="C12" s="7">
        <v>0</v>
      </c>
      <c r="H12" s="7">
        <v>0</v>
      </c>
    </row>
    <row r="13" spans="1:13" x14ac:dyDescent="0.25">
      <c r="A13">
        <v>26</v>
      </c>
      <c r="B13" s="7">
        <v>0</v>
      </c>
      <c r="C13" s="7">
        <v>0</v>
      </c>
      <c r="H13" s="7">
        <v>0</v>
      </c>
    </row>
    <row r="14" spans="1:13" x14ac:dyDescent="0.25">
      <c r="A14">
        <v>27</v>
      </c>
      <c r="B14" s="7">
        <v>0</v>
      </c>
      <c r="C14" s="7">
        <v>0</v>
      </c>
      <c r="H14" s="7">
        <v>0</v>
      </c>
    </row>
    <row r="15" spans="1:13" x14ac:dyDescent="0.25">
      <c r="A15">
        <v>28</v>
      </c>
      <c r="B15" s="7">
        <v>0</v>
      </c>
      <c r="C15" s="7">
        <v>0</v>
      </c>
      <c r="H15" s="7">
        <v>0</v>
      </c>
    </row>
    <row r="16" spans="1:13" x14ac:dyDescent="0.25">
      <c r="A16">
        <v>29</v>
      </c>
      <c r="B16" s="7">
        <v>0</v>
      </c>
      <c r="C16" s="7">
        <v>0</v>
      </c>
      <c r="H16" s="7">
        <v>0</v>
      </c>
    </row>
    <row r="17" spans="1:18" x14ac:dyDescent="0.25">
      <c r="A17">
        <v>30</v>
      </c>
      <c r="B17" s="7">
        <v>0</v>
      </c>
      <c r="C17" s="7">
        <v>0</v>
      </c>
      <c r="H17" s="7">
        <v>0</v>
      </c>
    </row>
    <row r="18" spans="1:18" x14ac:dyDescent="0.25">
      <c r="A18">
        <v>31</v>
      </c>
      <c r="B18" s="7">
        <v>0</v>
      </c>
      <c r="C18" s="7">
        <v>0</v>
      </c>
      <c r="H18" s="7">
        <v>0</v>
      </c>
    </row>
    <row r="19" spans="1:18" x14ac:dyDescent="0.25">
      <c r="A19">
        <v>32</v>
      </c>
      <c r="B19" s="7">
        <v>0</v>
      </c>
      <c r="C19" s="7">
        <v>0</v>
      </c>
      <c r="H19" s="7">
        <v>0</v>
      </c>
    </row>
    <row r="20" spans="1:18" x14ac:dyDescent="0.25">
      <c r="A20">
        <v>33</v>
      </c>
      <c r="B20" s="7">
        <v>0</v>
      </c>
      <c r="C20" s="7">
        <v>0</v>
      </c>
      <c r="H20" s="7">
        <v>0</v>
      </c>
    </row>
    <row r="21" spans="1:18" x14ac:dyDescent="0.25">
      <c r="A21">
        <v>34</v>
      </c>
      <c r="B21" s="7">
        <v>0</v>
      </c>
      <c r="C21" s="7">
        <v>0</v>
      </c>
      <c r="H21" s="7">
        <v>0</v>
      </c>
    </row>
    <row r="22" spans="1:18" x14ac:dyDescent="0.25">
      <c r="A22">
        <v>35</v>
      </c>
      <c r="B22" s="7">
        <v>0</v>
      </c>
      <c r="C22" s="7">
        <v>0</v>
      </c>
      <c r="H22" s="7">
        <v>0</v>
      </c>
    </row>
    <row r="23" spans="1:18" x14ac:dyDescent="0.25">
      <c r="A23">
        <v>36</v>
      </c>
      <c r="B23" s="7">
        <v>0</v>
      </c>
      <c r="C23" s="7">
        <v>0</v>
      </c>
      <c r="H23" s="7">
        <v>0</v>
      </c>
    </row>
    <row r="24" spans="1:18" x14ac:dyDescent="0.25">
      <c r="A24">
        <v>37</v>
      </c>
      <c r="B24" s="7">
        <v>0</v>
      </c>
      <c r="C24" s="7">
        <v>0</v>
      </c>
      <c r="H24" s="7">
        <v>0</v>
      </c>
    </row>
    <row r="25" spans="1:18" x14ac:dyDescent="0.25">
      <c r="A25">
        <v>38</v>
      </c>
      <c r="B25" s="7">
        <v>0</v>
      </c>
      <c r="C25" s="7">
        <v>0</v>
      </c>
      <c r="H25" s="7">
        <v>0</v>
      </c>
    </row>
    <row r="26" spans="1:18" x14ac:dyDescent="0.25">
      <c r="A26">
        <v>39</v>
      </c>
      <c r="B26" s="7">
        <v>0</v>
      </c>
      <c r="C26" s="7">
        <v>0</v>
      </c>
      <c r="H26" s="7">
        <v>0</v>
      </c>
    </row>
    <row r="27" spans="1:18" x14ac:dyDescent="0.25">
      <c r="A27">
        <v>40</v>
      </c>
      <c r="B27" s="7">
        <v>0</v>
      </c>
      <c r="C27" s="7">
        <v>0</v>
      </c>
      <c r="H27" s="7">
        <v>0.02</v>
      </c>
    </row>
    <row r="28" spans="1:18" x14ac:dyDescent="0.25">
      <c r="A28">
        <v>41</v>
      </c>
      <c r="B28" s="7">
        <v>0</v>
      </c>
      <c r="C28" s="7">
        <v>0</v>
      </c>
      <c r="H28" s="7">
        <v>0.02</v>
      </c>
    </row>
    <row r="29" spans="1:18" x14ac:dyDescent="0.25">
      <c r="A29">
        <v>42</v>
      </c>
      <c r="B29" s="7">
        <v>0</v>
      </c>
      <c r="C29" s="7">
        <v>0</v>
      </c>
      <c r="H29" s="7">
        <v>0.02</v>
      </c>
    </row>
    <row r="30" spans="1:18" x14ac:dyDescent="0.25">
      <c r="A30">
        <v>43</v>
      </c>
      <c r="B30" s="7">
        <v>0</v>
      </c>
      <c r="C30" s="7">
        <v>0</v>
      </c>
      <c r="H30" s="7">
        <v>0.02</v>
      </c>
      <c r="N30"/>
      <c r="O30" s="184"/>
      <c r="P30" s="185"/>
      <c r="Q30"/>
    </row>
    <row r="31" spans="1:18" x14ac:dyDescent="0.25">
      <c r="A31">
        <v>44</v>
      </c>
      <c r="B31" s="7">
        <v>0</v>
      </c>
      <c r="C31" s="7">
        <v>0</v>
      </c>
      <c r="H31" s="7">
        <v>0.02</v>
      </c>
      <c r="N31" s="184"/>
      <c r="O31" s="186"/>
      <c r="P31" s="186"/>
      <c r="Q31" s="186"/>
      <c r="R31" s="186"/>
    </row>
    <row r="32" spans="1:18" x14ac:dyDescent="0.25">
      <c r="A32">
        <v>45</v>
      </c>
      <c r="B32" s="7">
        <v>0</v>
      </c>
      <c r="C32" s="7">
        <v>0</v>
      </c>
      <c r="H32" s="7">
        <v>0.02</v>
      </c>
      <c r="L32" s="7">
        <v>0</v>
      </c>
      <c r="M32" s="7">
        <v>0</v>
      </c>
      <c r="N32" s="184"/>
      <c r="O32" s="186"/>
      <c r="P32" s="186"/>
      <c r="Q32" s="186"/>
      <c r="R32" s="186"/>
    </row>
    <row r="33" spans="1:18" x14ac:dyDescent="0.25">
      <c r="A33">
        <v>46</v>
      </c>
      <c r="B33" s="7">
        <v>0</v>
      </c>
      <c r="C33" s="7">
        <v>0</v>
      </c>
      <c r="H33" s="7">
        <v>0.02</v>
      </c>
      <c r="L33" s="7">
        <v>0</v>
      </c>
      <c r="M33" s="7">
        <v>0</v>
      </c>
      <c r="N33" s="184"/>
      <c r="O33" s="186"/>
      <c r="P33" s="186"/>
      <c r="Q33" s="186"/>
      <c r="R33" s="186"/>
    </row>
    <row r="34" spans="1:18" x14ac:dyDescent="0.25">
      <c r="A34">
        <v>47</v>
      </c>
      <c r="B34" s="7">
        <v>0</v>
      </c>
      <c r="C34" s="7">
        <v>0</v>
      </c>
      <c r="H34" s="7">
        <v>0.02</v>
      </c>
      <c r="L34" s="7">
        <v>0</v>
      </c>
      <c r="M34" s="7">
        <v>0</v>
      </c>
      <c r="N34" s="184"/>
      <c r="O34" s="186"/>
      <c r="P34" s="186"/>
      <c r="Q34" s="186"/>
      <c r="R34" s="186"/>
    </row>
    <row r="35" spans="1:18" x14ac:dyDescent="0.25">
      <c r="A35">
        <v>48</v>
      </c>
      <c r="B35" s="7">
        <v>0</v>
      </c>
      <c r="C35" s="7">
        <v>0</v>
      </c>
      <c r="H35" s="7">
        <v>0.02</v>
      </c>
      <c r="L35" s="7">
        <v>0</v>
      </c>
      <c r="M35" s="7">
        <v>0</v>
      </c>
      <c r="N35" s="184"/>
      <c r="O35" s="186"/>
      <c r="P35" s="186"/>
      <c r="Q35" s="186"/>
      <c r="R35" s="186"/>
    </row>
    <row r="36" spans="1:18" x14ac:dyDescent="0.25">
      <c r="A36">
        <v>49</v>
      </c>
      <c r="B36" s="7">
        <v>0</v>
      </c>
      <c r="C36" s="7">
        <v>0</v>
      </c>
      <c r="H36" s="7">
        <v>0.02</v>
      </c>
      <c r="L36" s="7">
        <v>0</v>
      </c>
      <c r="M36" s="7">
        <v>0</v>
      </c>
      <c r="N36" s="184"/>
      <c r="O36" s="186"/>
      <c r="P36" s="186"/>
      <c r="Q36" s="186"/>
      <c r="R36" s="186"/>
    </row>
    <row r="37" spans="1:18" x14ac:dyDescent="0.25">
      <c r="A37">
        <v>50</v>
      </c>
      <c r="B37" s="7">
        <v>0</v>
      </c>
      <c r="C37" s="7">
        <v>0</v>
      </c>
      <c r="F37" s="7">
        <v>0.04</v>
      </c>
      <c r="G37" s="7">
        <v>0.14000000000000001</v>
      </c>
      <c r="H37" s="7">
        <v>0.02</v>
      </c>
      <c r="J37" s="7">
        <v>0.38650000000000001</v>
      </c>
      <c r="L37" s="7">
        <v>0</v>
      </c>
      <c r="M37" s="7">
        <v>0</v>
      </c>
    </row>
    <row r="38" spans="1:18" x14ac:dyDescent="0.25">
      <c r="A38">
        <v>51</v>
      </c>
      <c r="B38" s="7">
        <v>0</v>
      </c>
      <c r="C38" s="7">
        <v>0</v>
      </c>
      <c r="H38" s="7">
        <v>0.02</v>
      </c>
      <c r="J38" s="7">
        <v>0.3075</v>
      </c>
      <c r="L38" s="7">
        <v>0</v>
      </c>
      <c r="M38" s="7">
        <v>0</v>
      </c>
    </row>
    <row r="39" spans="1:18" x14ac:dyDescent="0.25">
      <c r="A39">
        <v>52</v>
      </c>
      <c r="B39" s="7">
        <v>0</v>
      </c>
      <c r="C39" s="7">
        <v>0</v>
      </c>
      <c r="H39" s="7">
        <v>0.02</v>
      </c>
      <c r="J39" s="7">
        <v>0.251</v>
      </c>
      <c r="L39" s="7">
        <v>0</v>
      </c>
      <c r="M39" s="7">
        <v>0</v>
      </c>
    </row>
    <row r="40" spans="1:18" x14ac:dyDescent="0.25">
      <c r="A40">
        <v>53</v>
      </c>
      <c r="B40" s="7">
        <v>0</v>
      </c>
      <c r="C40" s="7">
        <v>0</v>
      </c>
      <c r="H40" s="7">
        <v>0.02</v>
      </c>
      <c r="J40" s="7">
        <v>0.33899999999999997</v>
      </c>
      <c r="L40" s="7">
        <v>0</v>
      </c>
      <c r="M40" s="7">
        <v>0</v>
      </c>
    </row>
    <row r="41" spans="1:18" x14ac:dyDescent="0.25">
      <c r="A41">
        <v>54</v>
      </c>
      <c r="B41" s="7">
        <v>0</v>
      </c>
      <c r="C41" s="7">
        <v>0</v>
      </c>
      <c r="H41" s="7">
        <v>0.02</v>
      </c>
      <c r="J41" s="7">
        <v>0.33899999999999997</v>
      </c>
      <c r="L41" s="7">
        <v>0</v>
      </c>
      <c r="M41" s="7">
        <v>0</v>
      </c>
    </row>
    <row r="42" spans="1:18" x14ac:dyDescent="0.25">
      <c r="A42">
        <v>55</v>
      </c>
      <c r="B42" s="7">
        <v>0.1</v>
      </c>
      <c r="C42" s="7">
        <v>0.1</v>
      </c>
      <c r="F42" s="7">
        <v>0.04</v>
      </c>
      <c r="G42" s="7">
        <v>0.33</v>
      </c>
      <c r="H42" s="7">
        <v>2.5000000000000001E-2</v>
      </c>
      <c r="J42" s="7">
        <v>0.33899999999999997</v>
      </c>
      <c r="K42" s="7">
        <v>0.1</v>
      </c>
      <c r="L42" s="7">
        <v>0.03</v>
      </c>
      <c r="M42" s="7">
        <v>0.13550000000000001</v>
      </c>
    </row>
    <row r="43" spans="1:18" x14ac:dyDescent="0.25">
      <c r="A43">
        <v>56</v>
      </c>
      <c r="B43" s="7">
        <v>0.1</v>
      </c>
      <c r="C43" s="7">
        <v>0.1</v>
      </c>
      <c r="H43" s="7">
        <v>2.5000000000000001E-2</v>
      </c>
      <c r="J43" s="7">
        <v>0.33899999999999997</v>
      </c>
      <c r="K43" s="7">
        <v>0.1</v>
      </c>
      <c r="L43" s="7">
        <v>0.03</v>
      </c>
      <c r="M43" s="7">
        <v>0.12</v>
      </c>
    </row>
    <row r="44" spans="1:18" x14ac:dyDescent="0.25">
      <c r="A44">
        <v>57</v>
      </c>
      <c r="B44" s="7">
        <v>0.1</v>
      </c>
      <c r="C44" s="7">
        <v>0.1</v>
      </c>
      <c r="H44" s="7">
        <v>0.03</v>
      </c>
      <c r="J44" s="7">
        <v>0.33899999999999997</v>
      </c>
      <c r="K44" s="7">
        <v>0.1</v>
      </c>
      <c r="L44" s="7">
        <v>0.03</v>
      </c>
      <c r="M44" s="7">
        <v>0.13</v>
      </c>
    </row>
    <row r="45" spans="1:18" x14ac:dyDescent="0.25">
      <c r="A45">
        <v>58</v>
      </c>
      <c r="B45" s="7">
        <v>0.1</v>
      </c>
      <c r="C45" s="7">
        <v>0.1</v>
      </c>
      <c r="H45" s="7">
        <v>3.5000000000000003E-2</v>
      </c>
      <c r="J45" s="7">
        <v>0.25</v>
      </c>
      <c r="K45" s="7">
        <v>0.1</v>
      </c>
      <c r="L45" s="7">
        <v>4.8000000000000001E-2</v>
      </c>
      <c r="M45" s="7">
        <v>0.13450000000000001</v>
      </c>
    </row>
    <row r="46" spans="1:18" x14ac:dyDescent="0.25">
      <c r="A46">
        <v>59</v>
      </c>
      <c r="B46" s="7">
        <v>0.1</v>
      </c>
      <c r="C46" s="7">
        <v>0.1</v>
      </c>
      <c r="H46" s="7">
        <v>0.05</v>
      </c>
      <c r="J46" s="7">
        <v>0.25</v>
      </c>
      <c r="K46" s="7">
        <v>0.10550000000000001</v>
      </c>
      <c r="L46" s="7">
        <v>4.8000000000000001E-2</v>
      </c>
      <c r="M46" s="7">
        <v>0.23500000000000001</v>
      </c>
    </row>
    <row r="47" spans="1:18" x14ac:dyDescent="0.25">
      <c r="A47">
        <v>60</v>
      </c>
      <c r="B47" s="7">
        <v>0.35</v>
      </c>
      <c r="C47" s="7">
        <v>0.1</v>
      </c>
      <c r="F47" s="7">
        <v>0.09</v>
      </c>
      <c r="G47" s="7">
        <v>0.25</v>
      </c>
      <c r="H47" s="7">
        <v>0.06</v>
      </c>
      <c r="J47" s="7">
        <v>0.25</v>
      </c>
      <c r="K47" s="7">
        <v>0.111</v>
      </c>
      <c r="L47" s="7">
        <v>0.09</v>
      </c>
      <c r="M47" s="7">
        <v>0.14550000000000002</v>
      </c>
    </row>
    <row r="48" spans="1:18" x14ac:dyDescent="0.25">
      <c r="A48">
        <v>61</v>
      </c>
      <c r="B48" s="7">
        <v>0.35</v>
      </c>
      <c r="C48" s="7">
        <v>0.1</v>
      </c>
      <c r="H48" s="7">
        <v>7.0000000000000007E-2</v>
      </c>
      <c r="J48" s="7">
        <v>0.25</v>
      </c>
      <c r="K48" s="7">
        <v>0.11650000000000001</v>
      </c>
      <c r="L48" s="7">
        <v>0.1065</v>
      </c>
      <c r="M48" s="7">
        <v>0.20900000000000002</v>
      </c>
    </row>
    <row r="49" spans="1:13" x14ac:dyDescent="0.25">
      <c r="A49">
        <v>62</v>
      </c>
      <c r="B49" s="7">
        <v>0.35</v>
      </c>
      <c r="C49" s="7">
        <v>0.1</v>
      </c>
      <c r="F49" s="7">
        <v>0.33</v>
      </c>
      <c r="G49" s="7">
        <v>0.25</v>
      </c>
      <c r="H49" s="7">
        <v>0.1</v>
      </c>
      <c r="J49" s="7">
        <v>0.25</v>
      </c>
      <c r="K49" s="7">
        <v>0.15</v>
      </c>
      <c r="L49" s="7">
        <v>0.23349999999999999</v>
      </c>
      <c r="M49" s="7">
        <v>0.308</v>
      </c>
    </row>
    <row r="50" spans="1:13" x14ac:dyDescent="0.25">
      <c r="A50">
        <v>63</v>
      </c>
      <c r="B50" s="7">
        <v>0.35</v>
      </c>
      <c r="C50" s="7">
        <v>0.1</v>
      </c>
      <c r="H50" s="7">
        <v>0.09</v>
      </c>
      <c r="J50" s="7">
        <v>1</v>
      </c>
      <c r="K50" s="7">
        <v>0.15</v>
      </c>
      <c r="L50" s="7">
        <v>0.2</v>
      </c>
      <c r="M50" s="7">
        <v>0.25</v>
      </c>
    </row>
    <row r="51" spans="1:13" x14ac:dyDescent="0.25">
      <c r="A51">
        <v>64</v>
      </c>
      <c r="B51" s="7">
        <v>0.35</v>
      </c>
      <c r="C51" s="7">
        <v>0.1</v>
      </c>
      <c r="H51" s="7">
        <v>0.12</v>
      </c>
      <c r="K51" s="7">
        <v>0.15</v>
      </c>
      <c r="L51" s="7">
        <v>0.55000000000000004</v>
      </c>
      <c r="M51" s="7">
        <v>0.6</v>
      </c>
    </row>
    <row r="52" spans="1:13" x14ac:dyDescent="0.25">
      <c r="A52">
        <v>65</v>
      </c>
      <c r="B52" s="7">
        <v>0.35</v>
      </c>
      <c r="C52" s="7">
        <v>0.35</v>
      </c>
      <c r="F52" s="7">
        <v>0.33</v>
      </c>
      <c r="G52" s="7">
        <v>0.33</v>
      </c>
      <c r="H52" s="7">
        <v>0.2</v>
      </c>
      <c r="I52" s="7">
        <v>0.22</v>
      </c>
      <c r="L52" s="7">
        <v>0.45</v>
      </c>
      <c r="M52" s="7">
        <v>0.45</v>
      </c>
    </row>
    <row r="53" spans="1:13" x14ac:dyDescent="0.25">
      <c r="A53">
        <v>66</v>
      </c>
      <c r="B53" s="7">
        <v>0.2</v>
      </c>
      <c r="C53" s="7">
        <v>0.35</v>
      </c>
      <c r="H53" s="7">
        <v>0.2</v>
      </c>
      <c r="I53" s="7">
        <v>0.22</v>
      </c>
      <c r="L53" s="7">
        <v>0.2545</v>
      </c>
      <c r="M53" s="7">
        <v>0.2545</v>
      </c>
    </row>
    <row r="54" spans="1:13" x14ac:dyDescent="0.25">
      <c r="A54">
        <v>67</v>
      </c>
      <c r="B54" s="7">
        <v>0.2</v>
      </c>
      <c r="C54" s="7">
        <v>0.35</v>
      </c>
      <c r="H54" s="7">
        <v>0.18</v>
      </c>
      <c r="I54" s="7">
        <v>0.2</v>
      </c>
      <c r="L54" s="7">
        <v>0.21100000000000002</v>
      </c>
      <c r="M54" s="7">
        <v>0.21100000000000002</v>
      </c>
    </row>
    <row r="55" spans="1:13" x14ac:dyDescent="0.25">
      <c r="A55">
        <v>68</v>
      </c>
      <c r="B55" s="7">
        <v>0.2</v>
      </c>
      <c r="C55" s="7">
        <v>0.35</v>
      </c>
      <c r="H55" s="7">
        <v>0.16</v>
      </c>
      <c r="I55" s="7">
        <v>0.2</v>
      </c>
      <c r="L55" s="7">
        <v>0.21650000000000003</v>
      </c>
      <c r="M55" s="7">
        <v>0.21650000000000003</v>
      </c>
    </row>
    <row r="56" spans="1:13" x14ac:dyDescent="0.25">
      <c r="A56">
        <v>69</v>
      </c>
      <c r="B56" s="7">
        <v>0.2</v>
      </c>
      <c r="C56" s="7">
        <v>0.35</v>
      </c>
      <c r="H56" s="7">
        <v>0.16</v>
      </c>
      <c r="I56" s="7">
        <v>0.2</v>
      </c>
      <c r="L56" s="7">
        <v>0.2145</v>
      </c>
      <c r="M56" s="7">
        <v>0.2145</v>
      </c>
    </row>
    <row r="57" spans="1:13" x14ac:dyDescent="0.25">
      <c r="A57">
        <v>70</v>
      </c>
      <c r="B57" s="7">
        <v>0.2</v>
      </c>
      <c r="C57" s="7">
        <v>0.35</v>
      </c>
      <c r="F57" s="7">
        <v>0.25</v>
      </c>
      <c r="G57" s="7">
        <v>0.25</v>
      </c>
      <c r="H57" s="7">
        <v>0.2</v>
      </c>
      <c r="I57" s="7">
        <v>0.2</v>
      </c>
      <c r="L57" s="7">
        <v>0.21650000000000003</v>
      </c>
      <c r="M57" s="7">
        <v>0.21650000000000003</v>
      </c>
    </row>
    <row r="58" spans="1:13" x14ac:dyDescent="0.25">
      <c r="A58">
        <v>71</v>
      </c>
      <c r="B58" s="7">
        <v>0.2</v>
      </c>
      <c r="C58" s="7">
        <v>0.2</v>
      </c>
      <c r="H58" s="7">
        <v>0.2</v>
      </c>
      <c r="I58" s="7">
        <v>0.2</v>
      </c>
      <c r="L58" s="7">
        <v>0.2</v>
      </c>
      <c r="M58" s="7">
        <v>0.2</v>
      </c>
    </row>
    <row r="59" spans="1:13" x14ac:dyDescent="0.25">
      <c r="A59">
        <v>72</v>
      </c>
      <c r="B59" s="7">
        <v>0.2</v>
      </c>
      <c r="C59" s="7">
        <v>0.2</v>
      </c>
      <c r="H59" s="7">
        <v>0.2</v>
      </c>
      <c r="I59" s="7">
        <v>0.17749999999999999</v>
      </c>
      <c r="L59" s="7">
        <v>0.2</v>
      </c>
      <c r="M59" s="7">
        <v>0.2</v>
      </c>
    </row>
    <row r="60" spans="1:13" x14ac:dyDescent="0.25">
      <c r="A60">
        <v>73</v>
      </c>
      <c r="B60" s="7">
        <v>0.2</v>
      </c>
      <c r="C60" s="7">
        <v>0.2</v>
      </c>
      <c r="H60" s="7">
        <v>0.2</v>
      </c>
      <c r="I60" s="7">
        <v>0.17749999999999999</v>
      </c>
      <c r="L60" s="7">
        <v>0.2</v>
      </c>
      <c r="M60" s="7">
        <v>0.2</v>
      </c>
    </row>
    <row r="61" spans="1:13" x14ac:dyDescent="0.25">
      <c r="A61">
        <v>74</v>
      </c>
      <c r="B61" s="7">
        <v>0.2</v>
      </c>
      <c r="C61" s="7">
        <v>0.2</v>
      </c>
      <c r="H61" s="7">
        <v>0.2</v>
      </c>
      <c r="I61" s="7">
        <v>0.17749999999999999</v>
      </c>
      <c r="L61" s="7">
        <v>0.2</v>
      </c>
      <c r="M61" s="7">
        <v>0.2</v>
      </c>
    </row>
    <row r="62" spans="1:13" x14ac:dyDescent="0.25">
      <c r="A62">
        <v>75</v>
      </c>
      <c r="B62" s="7">
        <v>0.2</v>
      </c>
      <c r="C62" s="7">
        <v>0.2</v>
      </c>
      <c r="H62" s="7">
        <v>1</v>
      </c>
      <c r="I62" s="7">
        <v>0.17749999999999999</v>
      </c>
      <c r="L62" s="7">
        <v>0.2</v>
      </c>
      <c r="M62" s="7">
        <v>0.2</v>
      </c>
    </row>
    <row r="63" spans="1:13" x14ac:dyDescent="0.25">
      <c r="A63">
        <v>76</v>
      </c>
      <c r="B63" s="7">
        <v>0.2</v>
      </c>
      <c r="C63" s="7">
        <v>0.2</v>
      </c>
      <c r="I63" s="7">
        <v>0.17749999999999999</v>
      </c>
      <c r="L63" s="7">
        <v>0.2</v>
      </c>
      <c r="M63" s="7">
        <v>0.2</v>
      </c>
    </row>
    <row r="64" spans="1:13" x14ac:dyDescent="0.25">
      <c r="A64">
        <v>77</v>
      </c>
      <c r="B64" s="7">
        <v>0.2</v>
      </c>
      <c r="C64" s="7">
        <v>0.2</v>
      </c>
      <c r="I64" s="7">
        <v>0.20500000000000002</v>
      </c>
      <c r="L64" s="7">
        <v>0.2</v>
      </c>
      <c r="M64" s="7">
        <v>0.2</v>
      </c>
    </row>
    <row r="65" spans="1:13" x14ac:dyDescent="0.25">
      <c r="A65">
        <v>78</v>
      </c>
      <c r="B65" s="7">
        <v>0.2</v>
      </c>
      <c r="C65" s="7">
        <v>0.2</v>
      </c>
      <c r="I65" s="7">
        <v>0.20500000000000002</v>
      </c>
      <c r="L65" s="7">
        <v>0.2</v>
      </c>
      <c r="M65" s="7">
        <v>0.2</v>
      </c>
    </row>
    <row r="66" spans="1:13" x14ac:dyDescent="0.25">
      <c r="A66">
        <v>79</v>
      </c>
      <c r="B66" s="7">
        <v>0.2</v>
      </c>
      <c r="C66" s="7">
        <v>0.2</v>
      </c>
      <c r="I66" s="7">
        <v>0.20500000000000002</v>
      </c>
      <c r="L66" s="7">
        <v>0.2</v>
      </c>
      <c r="M66" s="7">
        <v>0.2</v>
      </c>
    </row>
    <row r="67" spans="1:13" x14ac:dyDescent="0.25">
      <c r="A67">
        <v>80</v>
      </c>
      <c r="B67" s="7">
        <v>0.2</v>
      </c>
      <c r="C67" s="7">
        <v>0.2</v>
      </c>
      <c r="I67" s="7">
        <v>0.25</v>
      </c>
      <c r="L67" s="7">
        <v>1</v>
      </c>
      <c r="M67" s="7">
        <v>1</v>
      </c>
    </row>
    <row r="68" spans="1:13" x14ac:dyDescent="0.25">
      <c r="A68">
        <v>81</v>
      </c>
      <c r="B68" s="7">
        <v>0.2</v>
      </c>
      <c r="C68" s="7">
        <v>0.2</v>
      </c>
      <c r="I68" s="7">
        <v>0.25</v>
      </c>
    </row>
    <row r="69" spans="1:13" x14ac:dyDescent="0.25">
      <c r="A69">
        <v>82</v>
      </c>
      <c r="B69" s="7">
        <v>0.2</v>
      </c>
      <c r="C69" s="7">
        <v>0.2</v>
      </c>
      <c r="I69" s="7">
        <v>0.25</v>
      </c>
    </row>
    <row r="70" spans="1:13" x14ac:dyDescent="0.25">
      <c r="A70">
        <v>83</v>
      </c>
      <c r="B70" s="7">
        <v>0.2</v>
      </c>
      <c r="C70" s="7">
        <v>0.2</v>
      </c>
      <c r="I70" s="7">
        <v>0.25</v>
      </c>
    </row>
    <row r="71" spans="1:13" x14ac:dyDescent="0.25">
      <c r="A71">
        <v>84</v>
      </c>
      <c r="B71" s="7">
        <v>0.2</v>
      </c>
      <c r="C71" s="7">
        <v>0.2</v>
      </c>
      <c r="I71" s="7">
        <v>0.25</v>
      </c>
    </row>
    <row r="72" spans="1:13" x14ac:dyDescent="0.25">
      <c r="A72">
        <v>85</v>
      </c>
      <c r="B72" s="7">
        <v>1</v>
      </c>
      <c r="C72" s="7">
        <v>1</v>
      </c>
      <c r="I72" s="7">
        <v>1</v>
      </c>
    </row>
  </sheetData>
  <mergeCells count="1">
    <mergeCell ref="F2:M2"/>
  </mergeCells>
  <hyperlinks>
    <hyperlink ref="A1" location="TOC!A1" display="TOC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"/>
  <sheetViews>
    <sheetView workbookViewId="0">
      <selection activeCell="J43" sqref="J43"/>
    </sheetView>
  </sheetViews>
  <sheetFormatPr defaultRowHeight="15" x14ac:dyDescent="0.25"/>
  <cols>
    <col min="2" max="2" width="17.42578125" bestFit="1" customWidth="1"/>
  </cols>
  <sheetData>
    <row r="1" spans="1:4" x14ac:dyDescent="0.25">
      <c r="A1" s="1" t="s">
        <v>0</v>
      </c>
    </row>
    <row r="2" spans="1:4" x14ac:dyDescent="0.25">
      <c r="B2" t="s">
        <v>119</v>
      </c>
      <c r="C2" s="12">
        <v>0.08</v>
      </c>
    </row>
    <row r="3" spans="1:4" x14ac:dyDescent="0.25">
      <c r="B3" t="s">
        <v>117</v>
      </c>
      <c r="C3" s="12">
        <v>0.03</v>
      </c>
    </row>
    <row r="4" spans="1:4" x14ac:dyDescent="0.25">
      <c r="B4" t="s">
        <v>118</v>
      </c>
      <c r="D4" t="s">
        <v>120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4"/>
  <sheetViews>
    <sheetView workbookViewId="0">
      <selection activeCell="G15" sqref="G15"/>
    </sheetView>
  </sheetViews>
  <sheetFormatPr defaultRowHeight="15" x14ac:dyDescent="0.25"/>
  <cols>
    <col min="7" max="14" width="10.5703125" bestFit="1" customWidth="1"/>
    <col min="15" max="15" width="14.28515625" bestFit="1" customWidth="1"/>
    <col min="18" max="18" width="14.28515625" bestFit="1" customWidth="1"/>
  </cols>
  <sheetData>
    <row r="1" spans="1:15" x14ac:dyDescent="0.25">
      <c r="A1" s="1" t="s">
        <v>0</v>
      </c>
    </row>
    <row r="2" spans="1:15" x14ac:dyDescent="0.25">
      <c r="A2" t="s">
        <v>57</v>
      </c>
      <c r="B2" t="s">
        <v>95</v>
      </c>
      <c r="C2" t="s">
        <v>92</v>
      </c>
    </row>
    <row r="3" spans="1:15" x14ac:dyDescent="0.25">
      <c r="A3" t="s">
        <v>56</v>
      </c>
      <c r="B3" t="s">
        <v>122</v>
      </c>
      <c r="C3" t="s">
        <v>93</v>
      </c>
    </row>
    <row r="4" spans="1:15" x14ac:dyDescent="0.25">
      <c r="A4" s="1"/>
      <c r="B4" s="1"/>
      <c r="C4" s="1"/>
      <c r="F4" s="3" t="s">
        <v>116</v>
      </c>
      <c r="G4" s="3"/>
      <c r="H4" s="3"/>
      <c r="I4" s="3"/>
      <c r="J4" s="3"/>
    </row>
    <row r="5" spans="1:15" x14ac:dyDescent="0.25">
      <c r="F5" t="s">
        <v>1</v>
      </c>
    </row>
    <row r="6" spans="1:15" x14ac:dyDescent="0.25">
      <c r="F6" t="s">
        <v>2</v>
      </c>
    </row>
    <row r="7" spans="1:15" x14ac:dyDescent="0.25">
      <c r="F7" t="s">
        <v>3</v>
      </c>
    </row>
    <row r="8" spans="1:15" x14ac:dyDescent="0.25">
      <c r="F8" t="s">
        <v>4</v>
      </c>
    </row>
    <row r="9" spans="1:15" x14ac:dyDescent="0.25">
      <c r="F9" t="s">
        <v>5</v>
      </c>
    </row>
    <row r="10" spans="1:15" x14ac:dyDescent="0.25">
      <c r="F10" s="19" t="s">
        <v>121</v>
      </c>
      <c r="G10" s="19"/>
      <c r="H10" s="19"/>
      <c r="I10" s="19"/>
      <c r="J10" s="19"/>
      <c r="K10" s="19"/>
      <c r="L10" s="19"/>
      <c r="M10" s="19"/>
      <c r="N10" s="19"/>
      <c r="O10" s="19"/>
    </row>
    <row r="11" spans="1:15" x14ac:dyDescent="0.25">
      <c r="F11" t="s">
        <v>111</v>
      </c>
      <c r="G11" t="s">
        <v>103</v>
      </c>
      <c r="H11" t="s">
        <v>104</v>
      </c>
      <c r="I11" t="s">
        <v>105</v>
      </c>
      <c r="J11" t="s">
        <v>106</v>
      </c>
      <c r="K11" t="s">
        <v>107</v>
      </c>
      <c r="L11" t="s">
        <v>108</v>
      </c>
      <c r="M11" t="s">
        <v>109</v>
      </c>
      <c r="N11" t="s">
        <v>110</v>
      </c>
    </row>
    <row r="12" spans="1:15" x14ac:dyDescent="0.25">
      <c r="A12" s="19" t="s">
        <v>6</v>
      </c>
      <c r="B12" s="19" t="s">
        <v>7</v>
      </c>
      <c r="C12" s="19" t="s">
        <v>114</v>
      </c>
      <c r="D12" s="19" t="s">
        <v>115</v>
      </c>
      <c r="E12" s="19" t="s">
        <v>8</v>
      </c>
      <c r="F12" s="19" t="s">
        <v>9</v>
      </c>
      <c r="G12" s="19">
        <v>2</v>
      </c>
      <c r="H12" s="19">
        <v>7</v>
      </c>
      <c r="I12" s="19">
        <v>12</v>
      </c>
      <c r="J12" s="19">
        <v>17</v>
      </c>
      <c r="K12" s="19">
        <v>22</v>
      </c>
      <c r="L12" s="19">
        <v>27</v>
      </c>
      <c r="M12" s="19">
        <v>32</v>
      </c>
      <c r="N12" s="3">
        <v>37</v>
      </c>
      <c r="O12" s="19" t="s">
        <v>10</v>
      </c>
    </row>
    <row r="13" spans="1:15" x14ac:dyDescent="0.25">
      <c r="B13" t="s">
        <v>112</v>
      </c>
      <c r="G13">
        <v>0</v>
      </c>
      <c r="H13">
        <v>5</v>
      </c>
      <c r="I13">
        <v>10</v>
      </c>
      <c r="J13">
        <v>15</v>
      </c>
      <c r="K13">
        <v>20</v>
      </c>
      <c r="L13">
        <v>25</v>
      </c>
      <c r="M13">
        <v>30</v>
      </c>
      <c r="N13">
        <v>35</v>
      </c>
    </row>
    <row r="14" spans="1:15" x14ac:dyDescent="0.25">
      <c r="B14" t="s">
        <v>113</v>
      </c>
      <c r="G14">
        <v>4</v>
      </c>
      <c r="H14">
        <v>9</v>
      </c>
      <c r="I14">
        <v>14</v>
      </c>
      <c r="J14">
        <v>19</v>
      </c>
      <c r="K14">
        <v>24</v>
      </c>
      <c r="L14">
        <v>29</v>
      </c>
      <c r="M14">
        <v>34</v>
      </c>
      <c r="N14" s="3">
        <v>40</v>
      </c>
    </row>
    <row r="15" spans="1:15" x14ac:dyDescent="0.25">
      <c r="A15">
        <v>1</v>
      </c>
      <c r="B15" t="s">
        <v>11</v>
      </c>
      <c r="C15" s="3">
        <v>15</v>
      </c>
      <c r="D15">
        <v>18</v>
      </c>
      <c r="E15" s="3">
        <v>17</v>
      </c>
      <c r="F15" t="s">
        <v>12</v>
      </c>
      <c r="G15" s="4">
        <v>459</v>
      </c>
      <c r="H15" s="4">
        <v>0</v>
      </c>
      <c r="I15" s="4">
        <v>0</v>
      </c>
      <c r="J15" s="4">
        <v>0</v>
      </c>
      <c r="K15" s="4">
        <v>0</v>
      </c>
      <c r="L15" s="4">
        <v>0</v>
      </c>
      <c r="M15" s="4">
        <v>0</v>
      </c>
      <c r="N15" s="4">
        <v>0</v>
      </c>
      <c r="O15" s="4">
        <v>459</v>
      </c>
    </row>
    <row r="16" spans="1:15" x14ac:dyDescent="0.25">
      <c r="A16">
        <v>1</v>
      </c>
      <c r="B16" t="s">
        <v>13</v>
      </c>
      <c r="C16" s="3">
        <v>15</v>
      </c>
      <c r="D16">
        <v>18</v>
      </c>
      <c r="E16" s="3">
        <v>17</v>
      </c>
      <c r="G16" s="4">
        <v>12409</v>
      </c>
      <c r="H16" s="4">
        <v>0</v>
      </c>
      <c r="I16" s="4">
        <v>0</v>
      </c>
      <c r="J16" s="4">
        <v>0</v>
      </c>
      <c r="K16" s="4">
        <v>0</v>
      </c>
      <c r="L16" s="4">
        <v>0</v>
      </c>
      <c r="M16" s="4">
        <v>0</v>
      </c>
      <c r="N16" s="4">
        <v>0</v>
      </c>
      <c r="O16" s="4">
        <v>12409</v>
      </c>
    </row>
    <row r="17" spans="1:15" x14ac:dyDescent="0.25">
      <c r="A17">
        <v>2</v>
      </c>
      <c r="B17" t="s">
        <v>11</v>
      </c>
      <c r="C17">
        <v>20</v>
      </c>
      <c r="D17">
        <v>24</v>
      </c>
      <c r="E17">
        <v>22</v>
      </c>
      <c r="F17" t="s">
        <v>14</v>
      </c>
      <c r="G17" s="4">
        <v>6827</v>
      </c>
      <c r="H17" s="4">
        <v>279</v>
      </c>
      <c r="I17" s="4">
        <v>0</v>
      </c>
      <c r="J17" s="4">
        <v>0</v>
      </c>
      <c r="K17" s="4">
        <v>0</v>
      </c>
      <c r="L17" s="4">
        <v>0</v>
      </c>
      <c r="M17" s="4">
        <v>0</v>
      </c>
      <c r="N17" s="4">
        <v>0</v>
      </c>
      <c r="O17" s="4">
        <v>7106</v>
      </c>
    </row>
    <row r="18" spans="1:15" x14ac:dyDescent="0.25">
      <c r="A18">
        <v>2</v>
      </c>
      <c r="B18" t="s">
        <v>13</v>
      </c>
      <c r="C18">
        <v>20</v>
      </c>
      <c r="D18">
        <v>24</v>
      </c>
      <c r="E18">
        <v>22</v>
      </c>
      <c r="G18" s="4">
        <v>25284</v>
      </c>
      <c r="H18" s="4">
        <v>22603</v>
      </c>
      <c r="I18" s="4">
        <v>0</v>
      </c>
      <c r="J18" s="4">
        <v>0</v>
      </c>
      <c r="K18" s="4">
        <v>0</v>
      </c>
      <c r="L18" s="4">
        <v>0</v>
      </c>
      <c r="M18" s="4">
        <v>0</v>
      </c>
      <c r="N18" s="4">
        <v>0</v>
      </c>
      <c r="O18" s="4">
        <v>25179</v>
      </c>
    </row>
    <row r="19" spans="1:15" x14ac:dyDescent="0.25">
      <c r="A19">
        <v>3</v>
      </c>
      <c r="B19" t="s">
        <v>11</v>
      </c>
      <c r="C19">
        <v>25</v>
      </c>
      <c r="D19">
        <v>29</v>
      </c>
      <c r="E19">
        <v>27</v>
      </c>
      <c r="F19" t="s">
        <v>15</v>
      </c>
      <c r="G19" s="4">
        <v>11551</v>
      </c>
      <c r="H19" s="4">
        <v>4781</v>
      </c>
      <c r="I19" s="4">
        <v>133</v>
      </c>
      <c r="J19" s="4">
        <v>0</v>
      </c>
      <c r="K19" s="4">
        <v>0</v>
      </c>
      <c r="L19" s="4">
        <v>0</v>
      </c>
      <c r="M19" s="4">
        <v>0</v>
      </c>
      <c r="N19" s="4">
        <v>0</v>
      </c>
      <c r="O19" s="4">
        <v>16465</v>
      </c>
    </row>
    <row r="20" spans="1:15" x14ac:dyDescent="0.25">
      <c r="A20">
        <v>3</v>
      </c>
      <c r="B20" t="s">
        <v>13</v>
      </c>
      <c r="C20">
        <v>25</v>
      </c>
      <c r="D20">
        <v>29</v>
      </c>
      <c r="E20">
        <v>27</v>
      </c>
      <c r="G20" s="4">
        <v>33668</v>
      </c>
      <c r="H20" s="4">
        <v>38121</v>
      </c>
      <c r="I20" s="4">
        <v>37372</v>
      </c>
      <c r="J20" s="4">
        <v>0</v>
      </c>
      <c r="K20" s="4">
        <v>0</v>
      </c>
      <c r="L20" s="4">
        <v>0</v>
      </c>
      <c r="M20" s="4">
        <v>0</v>
      </c>
      <c r="N20" s="4">
        <v>0</v>
      </c>
      <c r="O20" s="4">
        <v>34991</v>
      </c>
    </row>
    <row r="21" spans="1:15" x14ac:dyDescent="0.25">
      <c r="A21">
        <v>4</v>
      </c>
      <c r="B21" t="s">
        <v>11</v>
      </c>
      <c r="C21">
        <v>30</v>
      </c>
      <c r="D21">
        <v>34</v>
      </c>
      <c r="E21">
        <v>32</v>
      </c>
      <c r="F21" t="s">
        <v>16</v>
      </c>
      <c r="G21" s="4">
        <v>8665</v>
      </c>
      <c r="H21" s="4">
        <v>9570</v>
      </c>
      <c r="I21" s="4">
        <v>2598</v>
      </c>
      <c r="J21" s="4">
        <v>85</v>
      </c>
      <c r="K21" s="4">
        <v>0</v>
      </c>
      <c r="L21" s="4">
        <v>0</v>
      </c>
      <c r="M21" s="4">
        <v>0</v>
      </c>
      <c r="N21" s="4">
        <v>0</v>
      </c>
      <c r="O21" s="4">
        <v>20918</v>
      </c>
    </row>
    <row r="22" spans="1:15" x14ac:dyDescent="0.25">
      <c r="A22">
        <v>4</v>
      </c>
      <c r="B22" t="s">
        <v>13</v>
      </c>
      <c r="C22">
        <v>30</v>
      </c>
      <c r="D22">
        <v>34</v>
      </c>
      <c r="E22">
        <v>32</v>
      </c>
      <c r="G22" s="4">
        <v>35356</v>
      </c>
      <c r="H22" s="4">
        <v>43254</v>
      </c>
      <c r="I22" s="4">
        <v>45764</v>
      </c>
      <c r="J22" s="4">
        <v>44839</v>
      </c>
      <c r="K22" s="4">
        <v>0</v>
      </c>
      <c r="L22" s="4">
        <v>0</v>
      </c>
      <c r="M22" s="4">
        <v>0</v>
      </c>
      <c r="N22" s="4">
        <v>0</v>
      </c>
      <c r="O22" s="4">
        <v>40301</v>
      </c>
    </row>
    <row r="23" spans="1:15" x14ac:dyDescent="0.25">
      <c r="A23">
        <v>5</v>
      </c>
      <c r="B23" t="s">
        <v>11</v>
      </c>
      <c r="C23">
        <v>35</v>
      </c>
      <c r="D23">
        <v>39</v>
      </c>
      <c r="E23">
        <v>37</v>
      </c>
      <c r="F23" t="s">
        <v>17</v>
      </c>
      <c r="G23" s="4">
        <v>7652</v>
      </c>
      <c r="H23" s="4">
        <v>7405</v>
      </c>
      <c r="I23" s="4">
        <v>5774</v>
      </c>
      <c r="J23" s="4">
        <v>1437</v>
      </c>
      <c r="K23" s="4">
        <v>22</v>
      </c>
      <c r="L23" s="4">
        <v>0</v>
      </c>
      <c r="M23" s="4">
        <v>0</v>
      </c>
      <c r="N23" s="4">
        <v>0</v>
      </c>
      <c r="O23" s="4">
        <v>22290</v>
      </c>
    </row>
    <row r="24" spans="1:15" x14ac:dyDescent="0.25">
      <c r="A24">
        <v>5</v>
      </c>
      <c r="B24" t="s">
        <v>13</v>
      </c>
      <c r="C24">
        <v>35</v>
      </c>
      <c r="D24">
        <v>39</v>
      </c>
      <c r="E24">
        <v>37</v>
      </c>
      <c r="G24" s="4">
        <v>34164</v>
      </c>
      <c r="H24" s="4">
        <v>44196</v>
      </c>
      <c r="I24" s="4">
        <v>50516</v>
      </c>
      <c r="J24" s="4">
        <v>53321</v>
      </c>
      <c r="K24" s="4">
        <v>56403</v>
      </c>
      <c r="L24" s="4">
        <v>0</v>
      </c>
      <c r="M24" s="4">
        <v>0</v>
      </c>
      <c r="N24" s="4">
        <v>0</v>
      </c>
      <c r="O24" s="4">
        <v>42990</v>
      </c>
    </row>
    <row r="25" spans="1:15" x14ac:dyDescent="0.25">
      <c r="A25">
        <v>6</v>
      </c>
      <c r="B25" t="s">
        <v>11</v>
      </c>
      <c r="C25">
        <v>40</v>
      </c>
      <c r="D25">
        <v>44</v>
      </c>
      <c r="E25">
        <v>42</v>
      </c>
      <c r="F25" t="s">
        <v>18</v>
      </c>
      <c r="G25" s="4">
        <v>7662</v>
      </c>
      <c r="H25" s="4">
        <v>7536</v>
      </c>
      <c r="I25" s="4">
        <v>5567</v>
      </c>
      <c r="J25" s="4">
        <v>4343</v>
      </c>
      <c r="K25" s="4">
        <v>1049</v>
      </c>
      <c r="L25" s="4">
        <v>44</v>
      </c>
      <c r="M25" s="4">
        <v>1</v>
      </c>
      <c r="N25" s="4">
        <v>0</v>
      </c>
      <c r="O25" s="4">
        <v>26202</v>
      </c>
    </row>
    <row r="26" spans="1:15" x14ac:dyDescent="0.25">
      <c r="A26">
        <v>6</v>
      </c>
      <c r="B26" t="s">
        <v>13</v>
      </c>
      <c r="C26">
        <v>40</v>
      </c>
      <c r="D26">
        <v>44</v>
      </c>
      <c r="E26">
        <v>42</v>
      </c>
      <c r="G26" s="4">
        <v>33833</v>
      </c>
      <c r="H26" s="4">
        <v>41794</v>
      </c>
      <c r="I26" s="4">
        <v>50464</v>
      </c>
      <c r="J26" s="4">
        <v>57581</v>
      </c>
      <c r="K26" s="4">
        <v>60009</v>
      </c>
      <c r="L26" s="4">
        <v>56248</v>
      </c>
      <c r="M26" s="4">
        <v>59328</v>
      </c>
      <c r="N26" s="4">
        <v>0</v>
      </c>
      <c r="O26" s="4">
        <v>44679</v>
      </c>
    </row>
    <row r="27" spans="1:15" x14ac:dyDescent="0.25">
      <c r="A27">
        <v>7</v>
      </c>
      <c r="B27" t="s">
        <v>11</v>
      </c>
      <c r="C27">
        <v>45</v>
      </c>
      <c r="D27">
        <v>49</v>
      </c>
      <c r="E27">
        <v>47</v>
      </c>
      <c r="F27" t="s">
        <v>19</v>
      </c>
      <c r="G27" s="4">
        <v>6708</v>
      </c>
      <c r="H27" s="4">
        <v>7218</v>
      </c>
      <c r="I27" s="4">
        <v>5343</v>
      </c>
      <c r="J27" s="4">
        <v>4117</v>
      </c>
      <c r="K27" s="4">
        <v>3012</v>
      </c>
      <c r="L27" s="4">
        <v>1087</v>
      </c>
      <c r="M27" s="4">
        <v>55</v>
      </c>
      <c r="N27" s="4">
        <v>0</v>
      </c>
      <c r="O27" s="4">
        <v>27540</v>
      </c>
    </row>
    <row r="28" spans="1:15" x14ac:dyDescent="0.25">
      <c r="A28">
        <v>7</v>
      </c>
      <c r="B28" t="s">
        <v>13</v>
      </c>
      <c r="C28">
        <v>45</v>
      </c>
      <c r="D28">
        <v>49</v>
      </c>
      <c r="E28">
        <v>47</v>
      </c>
      <c r="G28" s="4">
        <v>32867</v>
      </c>
      <c r="H28" s="4">
        <v>40538</v>
      </c>
      <c r="I28" s="4">
        <v>46833</v>
      </c>
      <c r="J28" s="4">
        <v>54714</v>
      </c>
      <c r="K28" s="4">
        <v>61847</v>
      </c>
      <c r="L28" s="4">
        <v>63211</v>
      </c>
      <c r="M28" s="4">
        <v>62104</v>
      </c>
      <c r="N28" s="4">
        <v>0</v>
      </c>
      <c r="O28" s="4">
        <v>45279</v>
      </c>
    </row>
    <row r="29" spans="1:15" x14ac:dyDescent="0.25">
      <c r="A29">
        <v>8</v>
      </c>
      <c r="B29" t="s">
        <v>11</v>
      </c>
      <c r="C29">
        <v>50</v>
      </c>
      <c r="D29">
        <v>54</v>
      </c>
      <c r="E29">
        <v>52</v>
      </c>
      <c r="F29" t="s">
        <v>20</v>
      </c>
      <c r="G29" s="4">
        <v>6316</v>
      </c>
      <c r="H29" s="4">
        <v>6866</v>
      </c>
      <c r="I29" s="4">
        <v>6121</v>
      </c>
      <c r="J29" s="4">
        <v>4538</v>
      </c>
      <c r="K29" s="4">
        <v>3544</v>
      </c>
      <c r="L29" s="4">
        <v>2806</v>
      </c>
      <c r="M29" s="4">
        <v>504</v>
      </c>
      <c r="N29" s="4">
        <v>12</v>
      </c>
      <c r="O29" s="4">
        <v>30707</v>
      </c>
    </row>
    <row r="30" spans="1:15" x14ac:dyDescent="0.25">
      <c r="A30">
        <v>8</v>
      </c>
      <c r="B30" t="s">
        <v>13</v>
      </c>
      <c r="C30">
        <v>50</v>
      </c>
      <c r="D30">
        <v>54</v>
      </c>
      <c r="E30">
        <v>52</v>
      </c>
      <c r="G30" s="4">
        <v>34033</v>
      </c>
      <c r="H30" s="4">
        <v>39670</v>
      </c>
      <c r="I30" s="4">
        <v>44535</v>
      </c>
      <c r="J30" s="4">
        <v>51555</v>
      </c>
      <c r="K30" s="4">
        <v>59501</v>
      </c>
      <c r="L30" s="4">
        <v>65953</v>
      </c>
      <c r="M30" s="4">
        <v>65096</v>
      </c>
      <c r="N30" s="4">
        <v>67514</v>
      </c>
      <c r="O30" s="4">
        <v>46355</v>
      </c>
    </row>
    <row r="31" spans="1:15" x14ac:dyDescent="0.25">
      <c r="A31">
        <v>9</v>
      </c>
      <c r="B31" t="s">
        <v>11</v>
      </c>
      <c r="C31">
        <v>55</v>
      </c>
      <c r="D31">
        <v>59</v>
      </c>
      <c r="E31">
        <v>57</v>
      </c>
      <c r="F31" t="s">
        <v>21</v>
      </c>
      <c r="G31" s="4">
        <v>4896</v>
      </c>
      <c r="H31" s="4">
        <v>5969</v>
      </c>
      <c r="I31" s="4">
        <v>5152</v>
      </c>
      <c r="J31" s="4">
        <v>4589</v>
      </c>
      <c r="K31" s="4">
        <v>3427</v>
      </c>
      <c r="L31" s="4">
        <v>2020</v>
      </c>
      <c r="M31" s="4">
        <v>806</v>
      </c>
      <c r="N31" s="4">
        <v>209</v>
      </c>
      <c r="O31" s="4">
        <v>27068</v>
      </c>
    </row>
    <row r="32" spans="1:15" x14ac:dyDescent="0.25">
      <c r="A32">
        <v>9</v>
      </c>
      <c r="B32" t="s">
        <v>13</v>
      </c>
      <c r="C32">
        <v>55</v>
      </c>
      <c r="D32">
        <v>59</v>
      </c>
      <c r="E32">
        <v>57</v>
      </c>
      <c r="G32" s="4">
        <v>34787</v>
      </c>
      <c r="H32" s="4">
        <v>41124</v>
      </c>
      <c r="I32" s="4">
        <v>45696</v>
      </c>
      <c r="J32" s="4">
        <v>49480</v>
      </c>
      <c r="K32" s="4">
        <v>55929</v>
      </c>
      <c r="L32" s="4">
        <v>64108</v>
      </c>
      <c r="M32" s="4">
        <v>68428</v>
      </c>
      <c r="N32" s="4">
        <v>61556</v>
      </c>
      <c r="O32" s="4">
        <v>46825</v>
      </c>
    </row>
    <row r="33" spans="1:15" x14ac:dyDescent="0.25">
      <c r="A33">
        <v>10</v>
      </c>
      <c r="B33" t="s">
        <v>11</v>
      </c>
      <c r="C33">
        <v>60</v>
      </c>
      <c r="D33">
        <v>64</v>
      </c>
      <c r="E33">
        <v>62</v>
      </c>
      <c r="F33" t="s">
        <v>22</v>
      </c>
      <c r="G33" s="4">
        <v>3020</v>
      </c>
      <c r="H33" s="4">
        <v>3998</v>
      </c>
      <c r="I33" s="4">
        <v>3270</v>
      </c>
      <c r="J33" s="4">
        <v>2618</v>
      </c>
      <c r="K33" s="4">
        <v>1882</v>
      </c>
      <c r="L33" s="4">
        <v>1318</v>
      </c>
      <c r="M33" s="4">
        <v>507</v>
      </c>
      <c r="N33" s="4">
        <v>332</v>
      </c>
      <c r="O33" s="4">
        <v>16945</v>
      </c>
    </row>
    <row r="34" spans="1:15" x14ac:dyDescent="0.25">
      <c r="A34">
        <v>10</v>
      </c>
      <c r="B34" t="s">
        <v>13</v>
      </c>
      <c r="C34">
        <v>60</v>
      </c>
      <c r="D34">
        <v>64</v>
      </c>
      <c r="E34">
        <v>62</v>
      </c>
      <c r="G34" s="4">
        <v>33809</v>
      </c>
      <c r="H34" s="4">
        <v>41100</v>
      </c>
      <c r="I34" s="4">
        <v>45668</v>
      </c>
      <c r="J34" s="4">
        <v>50357</v>
      </c>
      <c r="K34" s="4">
        <v>55457</v>
      </c>
      <c r="L34" s="4">
        <v>62421</v>
      </c>
      <c r="M34" s="4">
        <v>66195</v>
      </c>
      <c r="N34" s="4">
        <v>70542</v>
      </c>
      <c r="O34" s="4">
        <v>46693</v>
      </c>
    </row>
    <row r="35" spans="1:15" x14ac:dyDescent="0.25">
      <c r="A35">
        <v>11</v>
      </c>
      <c r="B35" t="s">
        <v>11</v>
      </c>
      <c r="C35">
        <v>65</v>
      </c>
      <c r="D35">
        <v>69</v>
      </c>
      <c r="E35">
        <v>67</v>
      </c>
      <c r="F35" t="s">
        <v>23</v>
      </c>
      <c r="G35" s="4">
        <v>1119</v>
      </c>
      <c r="H35" s="4">
        <v>1420</v>
      </c>
      <c r="I35" s="4">
        <v>981</v>
      </c>
      <c r="J35" s="4">
        <v>598</v>
      </c>
      <c r="K35" s="4">
        <v>433</v>
      </c>
      <c r="L35" s="4">
        <v>292</v>
      </c>
      <c r="M35" s="4">
        <v>112</v>
      </c>
      <c r="N35" s="4">
        <v>145</v>
      </c>
      <c r="O35" s="4">
        <v>5100</v>
      </c>
    </row>
    <row r="36" spans="1:15" x14ac:dyDescent="0.25">
      <c r="A36">
        <v>11</v>
      </c>
      <c r="B36" t="s">
        <v>13</v>
      </c>
      <c r="C36">
        <v>65</v>
      </c>
      <c r="D36">
        <v>69</v>
      </c>
      <c r="E36">
        <v>67</v>
      </c>
      <c r="G36" s="4">
        <v>30538</v>
      </c>
      <c r="H36" s="4">
        <v>38794</v>
      </c>
      <c r="I36" s="4">
        <v>46012</v>
      </c>
      <c r="J36" s="4">
        <v>51098</v>
      </c>
      <c r="K36" s="4">
        <v>59309</v>
      </c>
      <c r="L36" s="4">
        <v>67311</v>
      </c>
      <c r="M36" s="4">
        <v>66313</v>
      </c>
      <c r="N36" s="4">
        <v>75315</v>
      </c>
      <c r="O36" s="4">
        <v>44831</v>
      </c>
    </row>
    <row r="37" spans="1:15" x14ac:dyDescent="0.25">
      <c r="A37">
        <v>12</v>
      </c>
      <c r="B37" t="s">
        <v>11</v>
      </c>
      <c r="C37">
        <v>70</v>
      </c>
      <c r="D37" s="3">
        <v>80</v>
      </c>
      <c r="E37" s="3">
        <v>72</v>
      </c>
      <c r="F37" t="s">
        <v>24</v>
      </c>
      <c r="G37" s="4">
        <v>435</v>
      </c>
      <c r="H37" s="4">
        <v>604</v>
      </c>
      <c r="I37" s="4">
        <v>363</v>
      </c>
      <c r="J37" s="4">
        <v>196</v>
      </c>
      <c r="K37" s="4">
        <v>127</v>
      </c>
      <c r="L37" s="4">
        <v>84</v>
      </c>
      <c r="M37" s="4">
        <v>28</v>
      </c>
      <c r="N37" s="4">
        <v>56</v>
      </c>
      <c r="O37" s="4">
        <v>1893</v>
      </c>
    </row>
    <row r="38" spans="1:15" x14ac:dyDescent="0.25">
      <c r="A38" s="19">
        <v>12</v>
      </c>
      <c r="B38" s="19" t="s">
        <v>13</v>
      </c>
      <c r="C38" s="19">
        <v>70</v>
      </c>
      <c r="D38" s="19">
        <v>80</v>
      </c>
      <c r="E38" s="19">
        <v>72</v>
      </c>
      <c r="F38" s="19"/>
      <c r="G38" s="20">
        <v>21530</v>
      </c>
      <c r="H38" s="20">
        <v>26557</v>
      </c>
      <c r="I38" s="20">
        <v>33866</v>
      </c>
      <c r="J38" s="20">
        <v>38802</v>
      </c>
      <c r="K38" s="20">
        <v>51921</v>
      </c>
      <c r="L38" s="20">
        <v>55266</v>
      </c>
      <c r="M38" s="20">
        <v>52583</v>
      </c>
      <c r="N38" s="20">
        <v>78162</v>
      </c>
      <c r="O38" s="20">
        <v>32958</v>
      </c>
    </row>
    <row r="39" spans="1:15" x14ac:dyDescent="0.25">
      <c r="A39">
        <v>13</v>
      </c>
      <c r="B39" t="s">
        <v>11</v>
      </c>
      <c r="E39" t="s">
        <v>10</v>
      </c>
      <c r="F39" t="s">
        <v>25</v>
      </c>
      <c r="G39" s="4">
        <v>65310</v>
      </c>
      <c r="H39" s="4">
        <v>55646</v>
      </c>
      <c r="I39" s="4">
        <v>35302</v>
      </c>
      <c r="J39" s="4">
        <v>22521</v>
      </c>
      <c r="K39" s="4">
        <v>13496</v>
      </c>
      <c r="L39" s="4">
        <v>7651</v>
      </c>
      <c r="M39" s="4">
        <v>2013</v>
      </c>
      <c r="N39" s="4">
        <v>754</v>
      </c>
      <c r="O39" s="4">
        <v>202693</v>
      </c>
    </row>
    <row r="40" spans="1:15" x14ac:dyDescent="0.25">
      <c r="A40">
        <v>13</v>
      </c>
      <c r="B40" t="s">
        <v>13</v>
      </c>
      <c r="E40" t="s">
        <v>10</v>
      </c>
      <c r="G40" s="4">
        <v>32853</v>
      </c>
      <c r="H40" s="4">
        <v>41164</v>
      </c>
      <c r="I40" s="4">
        <v>47065</v>
      </c>
      <c r="J40" s="4">
        <v>52697</v>
      </c>
      <c r="K40" s="4">
        <v>58511</v>
      </c>
      <c r="L40" s="4">
        <v>64347</v>
      </c>
      <c r="M40" s="4">
        <v>66516</v>
      </c>
      <c r="N40" s="4">
        <v>69487</v>
      </c>
      <c r="O40" s="4">
        <v>43182</v>
      </c>
    </row>
    <row r="54" spans="18:18" x14ac:dyDescent="0.25">
      <c r="R54" s="23">
        <f>+O39*O40</f>
        <v>8752689126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37"/>
  <sheetViews>
    <sheetView workbookViewId="0">
      <selection activeCell="A2" sqref="A2:A3"/>
    </sheetView>
  </sheetViews>
  <sheetFormatPr defaultRowHeight="15" x14ac:dyDescent="0.25"/>
  <cols>
    <col min="1" max="1" width="10.7109375" customWidth="1"/>
  </cols>
  <sheetData>
    <row r="1" spans="1:17" x14ac:dyDescent="0.25">
      <c r="A1" s="1" t="s">
        <v>0</v>
      </c>
    </row>
    <row r="2" spans="1:17" x14ac:dyDescent="0.25">
      <c r="A2" t="s">
        <v>57</v>
      </c>
      <c r="B2" t="s">
        <v>98</v>
      </c>
      <c r="C2" t="s">
        <v>99</v>
      </c>
    </row>
    <row r="3" spans="1:17" x14ac:dyDescent="0.25">
      <c r="A3" t="s">
        <v>56</v>
      </c>
      <c r="B3" t="s">
        <v>123</v>
      </c>
      <c r="C3" t="s">
        <v>97</v>
      </c>
    </row>
    <row r="4" spans="1:17" x14ac:dyDescent="0.25">
      <c r="A4" t="s">
        <v>58</v>
      </c>
      <c r="B4" t="s">
        <v>59</v>
      </c>
      <c r="C4" t="s">
        <v>96</v>
      </c>
    </row>
    <row r="5" spans="1:17" x14ac:dyDescent="0.25">
      <c r="F5" s="3" t="s">
        <v>116</v>
      </c>
      <c r="G5" s="3"/>
      <c r="H5" s="3"/>
      <c r="I5" s="3"/>
      <c r="J5" s="3"/>
    </row>
    <row r="6" spans="1:17" x14ac:dyDescent="0.25">
      <c r="F6" s="2" t="s">
        <v>26</v>
      </c>
      <c r="G6" s="3"/>
      <c r="H6" s="3"/>
      <c r="I6" s="3"/>
      <c r="J6" s="3"/>
      <c r="K6" s="3"/>
      <c r="L6" s="3"/>
      <c r="M6" s="3"/>
      <c r="N6" s="3"/>
      <c r="O6" s="3"/>
      <c r="P6" s="3"/>
      <c r="Q6" s="3"/>
    </row>
    <row r="7" spans="1:17" x14ac:dyDescent="0.25">
      <c r="F7" s="5" t="s">
        <v>27</v>
      </c>
    </row>
    <row r="8" spans="1:17" x14ac:dyDescent="0.25">
      <c r="F8" t="s">
        <v>28</v>
      </c>
    </row>
    <row r="9" spans="1:17" x14ac:dyDescent="0.25">
      <c r="F9" t="s">
        <v>29</v>
      </c>
    </row>
    <row r="10" spans="1:17" x14ac:dyDescent="0.25">
      <c r="F10" t="s">
        <v>30</v>
      </c>
    </row>
    <row r="11" spans="1:17" x14ac:dyDescent="0.25">
      <c r="F11" t="s">
        <v>31</v>
      </c>
    </row>
    <row r="12" spans="1:17" x14ac:dyDescent="0.25">
      <c r="F12" t="s">
        <v>5</v>
      </c>
    </row>
    <row r="13" spans="1:17" x14ac:dyDescent="0.25">
      <c r="A13" t="s">
        <v>6</v>
      </c>
      <c r="B13" t="s">
        <v>7</v>
      </c>
      <c r="C13" t="s">
        <v>114</v>
      </c>
      <c r="D13" t="s">
        <v>115</v>
      </c>
      <c r="E13" t="s">
        <v>8</v>
      </c>
      <c r="F13" t="s">
        <v>9</v>
      </c>
      <c r="G13">
        <v>2</v>
      </c>
      <c r="H13">
        <v>7</v>
      </c>
      <c r="I13">
        <v>12</v>
      </c>
      <c r="J13">
        <v>17</v>
      </c>
      <c r="K13">
        <v>22</v>
      </c>
      <c r="L13">
        <v>27</v>
      </c>
      <c r="M13">
        <v>32</v>
      </c>
      <c r="N13">
        <v>37</v>
      </c>
      <c r="O13">
        <v>42</v>
      </c>
      <c r="P13">
        <v>46</v>
      </c>
      <c r="Q13" t="s">
        <v>10</v>
      </c>
    </row>
    <row r="14" spans="1:17" x14ac:dyDescent="0.25">
      <c r="A14">
        <v>1</v>
      </c>
      <c r="B14" t="s">
        <v>32</v>
      </c>
      <c r="C14" s="3">
        <v>50</v>
      </c>
      <c r="D14">
        <v>54</v>
      </c>
      <c r="E14" s="3">
        <v>54</v>
      </c>
      <c r="F14" t="s">
        <v>33</v>
      </c>
      <c r="G14">
        <v>20</v>
      </c>
      <c r="H14">
        <v>238</v>
      </c>
      <c r="I14">
        <v>373</v>
      </c>
      <c r="J14">
        <v>301</v>
      </c>
      <c r="K14">
        <v>268</v>
      </c>
      <c r="L14">
        <v>786</v>
      </c>
      <c r="M14">
        <v>859</v>
      </c>
      <c r="N14">
        <v>20</v>
      </c>
      <c r="O14">
        <v>7</v>
      </c>
      <c r="P14">
        <v>0</v>
      </c>
      <c r="Q14">
        <v>2872</v>
      </c>
    </row>
    <row r="15" spans="1:17" x14ac:dyDescent="0.25">
      <c r="A15">
        <v>1</v>
      </c>
      <c r="B15" t="s">
        <v>34</v>
      </c>
      <c r="C15" s="3">
        <v>50</v>
      </c>
      <c r="D15">
        <v>54</v>
      </c>
      <c r="E15" s="3">
        <v>54</v>
      </c>
      <c r="G15">
        <v>111</v>
      </c>
      <c r="H15">
        <v>216</v>
      </c>
      <c r="I15">
        <v>435</v>
      </c>
      <c r="J15">
        <v>608</v>
      </c>
      <c r="K15">
        <v>1061</v>
      </c>
      <c r="L15">
        <v>2594</v>
      </c>
      <c r="M15">
        <v>3417</v>
      </c>
      <c r="N15">
        <v>1978</v>
      </c>
      <c r="O15">
        <v>1739</v>
      </c>
      <c r="P15">
        <v>0</v>
      </c>
      <c r="Q15">
        <v>1988</v>
      </c>
    </row>
    <row r="16" spans="1:17" x14ac:dyDescent="0.25">
      <c r="A16">
        <v>2</v>
      </c>
      <c r="B16" t="s">
        <v>32</v>
      </c>
      <c r="C16">
        <f>+C14+5</f>
        <v>55</v>
      </c>
      <c r="D16">
        <f t="shared" ref="D16:D33" si="0">+D14+5</f>
        <v>59</v>
      </c>
      <c r="E16">
        <v>57</v>
      </c>
      <c r="F16" t="s">
        <v>21</v>
      </c>
      <c r="G16">
        <v>13</v>
      </c>
      <c r="H16">
        <v>819</v>
      </c>
      <c r="I16">
        <v>1077</v>
      </c>
      <c r="J16">
        <v>763</v>
      </c>
      <c r="K16">
        <v>1636</v>
      </c>
      <c r="L16">
        <v>2843</v>
      </c>
      <c r="M16">
        <v>3175</v>
      </c>
      <c r="N16">
        <v>149</v>
      </c>
      <c r="O16">
        <v>5</v>
      </c>
      <c r="P16">
        <v>0</v>
      </c>
      <c r="Q16">
        <v>10480</v>
      </c>
    </row>
    <row r="17" spans="1:17" x14ac:dyDescent="0.25">
      <c r="A17">
        <v>2</v>
      </c>
      <c r="B17" t="s">
        <v>34</v>
      </c>
      <c r="C17">
        <f t="shared" ref="C17" si="1">+C15+5</f>
        <v>55</v>
      </c>
      <c r="D17">
        <f t="shared" si="0"/>
        <v>59</v>
      </c>
      <c r="E17">
        <v>57</v>
      </c>
      <c r="G17">
        <v>149</v>
      </c>
      <c r="H17">
        <v>268</v>
      </c>
      <c r="I17">
        <v>567</v>
      </c>
      <c r="J17">
        <v>828</v>
      </c>
      <c r="K17">
        <v>1715</v>
      </c>
      <c r="L17">
        <v>2654</v>
      </c>
      <c r="M17">
        <v>3629</v>
      </c>
      <c r="N17">
        <v>3969</v>
      </c>
      <c r="O17">
        <v>4523</v>
      </c>
      <c r="P17">
        <v>0</v>
      </c>
      <c r="Q17">
        <v>2285</v>
      </c>
    </row>
    <row r="18" spans="1:17" x14ac:dyDescent="0.25">
      <c r="A18">
        <v>3</v>
      </c>
      <c r="B18" t="s">
        <v>32</v>
      </c>
      <c r="C18">
        <f t="shared" ref="C18" si="2">+C16+5</f>
        <v>60</v>
      </c>
      <c r="D18">
        <f t="shared" si="0"/>
        <v>64</v>
      </c>
      <c r="E18">
        <v>62</v>
      </c>
      <c r="F18" t="s">
        <v>22</v>
      </c>
      <c r="G18">
        <v>17</v>
      </c>
      <c r="H18">
        <v>2534</v>
      </c>
      <c r="I18">
        <v>3295</v>
      </c>
      <c r="J18">
        <v>2745</v>
      </c>
      <c r="K18">
        <v>4735</v>
      </c>
      <c r="L18">
        <v>4551</v>
      </c>
      <c r="M18">
        <v>5153</v>
      </c>
      <c r="N18">
        <v>653</v>
      </c>
      <c r="O18">
        <v>54</v>
      </c>
      <c r="P18">
        <v>3</v>
      </c>
      <c r="Q18">
        <v>23740</v>
      </c>
    </row>
    <row r="19" spans="1:17" x14ac:dyDescent="0.25">
      <c r="A19">
        <v>3</v>
      </c>
      <c r="B19" t="s">
        <v>34</v>
      </c>
      <c r="C19">
        <f t="shared" ref="C19" si="3">+C17+5</f>
        <v>60</v>
      </c>
      <c r="D19">
        <f t="shared" si="0"/>
        <v>64</v>
      </c>
      <c r="E19">
        <v>62</v>
      </c>
      <c r="G19">
        <v>347</v>
      </c>
      <c r="H19">
        <v>330</v>
      </c>
      <c r="I19">
        <v>712</v>
      </c>
      <c r="J19">
        <v>1100</v>
      </c>
      <c r="K19">
        <v>1736</v>
      </c>
      <c r="L19">
        <v>2509</v>
      </c>
      <c r="M19">
        <v>3542</v>
      </c>
      <c r="N19">
        <v>4395</v>
      </c>
      <c r="O19">
        <v>5456</v>
      </c>
      <c r="P19">
        <v>5761</v>
      </c>
      <c r="Q19">
        <v>1992</v>
      </c>
    </row>
    <row r="20" spans="1:17" x14ac:dyDescent="0.25">
      <c r="A20">
        <v>4</v>
      </c>
      <c r="B20" t="s">
        <v>32</v>
      </c>
      <c r="C20">
        <f t="shared" ref="C20" si="4">+C18+5</f>
        <v>65</v>
      </c>
      <c r="D20">
        <f t="shared" si="0"/>
        <v>69</v>
      </c>
      <c r="E20">
        <v>67</v>
      </c>
      <c r="F20" t="s">
        <v>23</v>
      </c>
      <c r="G20">
        <v>2014</v>
      </c>
      <c r="H20">
        <v>4644</v>
      </c>
      <c r="I20">
        <v>5011</v>
      </c>
      <c r="J20">
        <v>4075</v>
      </c>
      <c r="K20">
        <v>5098</v>
      </c>
      <c r="L20">
        <v>4641</v>
      </c>
      <c r="M20">
        <v>3932</v>
      </c>
      <c r="N20">
        <v>1005</v>
      </c>
      <c r="O20">
        <v>150</v>
      </c>
      <c r="P20">
        <v>11</v>
      </c>
      <c r="Q20">
        <v>30581</v>
      </c>
    </row>
    <row r="21" spans="1:17" x14ac:dyDescent="0.25">
      <c r="A21">
        <v>4</v>
      </c>
      <c r="B21" t="s">
        <v>34</v>
      </c>
      <c r="C21">
        <f t="shared" ref="C21" si="5">+C19+5</f>
        <v>65</v>
      </c>
      <c r="D21">
        <f t="shared" si="0"/>
        <v>69</v>
      </c>
      <c r="E21">
        <v>67</v>
      </c>
      <c r="G21">
        <v>136</v>
      </c>
      <c r="H21">
        <v>358</v>
      </c>
      <c r="I21">
        <v>732</v>
      </c>
      <c r="J21">
        <v>1125</v>
      </c>
      <c r="K21">
        <v>1693</v>
      </c>
      <c r="L21">
        <v>2466</v>
      </c>
      <c r="M21">
        <v>3361</v>
      </c>
      <c r="N21">
        <v>4202</v>
      </c>
      <c r="O21">
        <v>4776</v>
      </c>
      <c r="P21">
        <v>4940</v>
      </c>
      <c r="Q21">
        <v>1585</v>
      </c>
    </row>
    <row r="22" spans="1:17" x14ac:dyDescent="0.25">
      <c r="A22">
        <v>5</v>
      </c>
      <c r="B22" t="s">
        <v>32</v>
      </c>
      <c r="C22">
        <f t="shared" ref="C22" si="6">+C20+5</f>
        <v>70</v>
      </c>
      <c r="D22">
        <f t="shared" si="0"/>
        <v>74</v>
      </c>
      <c r="E22">
        <v>72</v>
      </c>
      <c r="F22" t="s">
        <v>35</v>
      </c>
      <c r="G22">
        <v>1635</v>
      </c>
      <c r="H22">
        <v>3518</v>
      </c>
      <c r="I22">
        <v>4021</v>
      </c>
      <c r="J22">
        <v>3266</v>
      </c>
      <c r="K22">
        <v>3690</v>
      </c>
      <c r="L22">
        <v>2827</v>
      </c>
      <c r="M22">
        <v>1939</v>
      </c>
      <c r="N22">
        <v>648</v>
      </c>
      <c r="O22">
        <v>154</v>
      </c>
      <c r="P22">
        <v>17</v>
      </c>
      <c r="Q22">
        <v>21715</v>
      </c>
    </row>
    <row r="23" spans="1:17" x14ac:dyDescent="0.25">
      <c r="A23">
        <v>5</v>
      </c>
      <c r="B23" t="s">
        <v>34</v>
      </c>
      <c r="C23">
        <f t="shared" ref="C23" si="7">+C21+5</f>
        <v>70</v>
      </c>
      <c r="D23">
        <f t="shared" si="0"/>
        <v>74</v>
      </c>
      <c r="E23">
        <v>72</v>
      </c>
      <c r="G23">
        <v>113</v>
      </c>
      <c r="H23">
        <v>339</v>
      </c>
      <c r="I23">
        <v>702</v>
      </c>
      <c r="J23">
        <v>1096</v>
      </c>
      <c r="K23">
        <v>1660</v>
      </c>
      <c r="L23">
        <v>2343</v>
      </c>
      <c r="M23">
        <v>3188</v>
      </c>
      <c r="N23">
        <v>3930</v>
      </c>
      <c r="O23">
        <v>4693</v>
      </c>
      <c r="P23">
        <v>5303</v>
      </c>
      <c r="Q23">
        <v>1385</v>
      </c>
    </row>
    <row r="24" spans="1:17" x14ac:dyDescent="0.25">
      <c r="A24">
        <v>6</v>
      </c>
      <c r="B24" t="s">
        <v>32</v>
      </c>
      <c r="C24">
        <f t="shared" ref="C24" si="8">+C22+5</f>
        <v>75</v>
      </c>
      <c r="D24">
        <f t="shared" si="0"/>
        <v>79</v>
      </c>
      <c r="E24">
        <v>77</v>
      </c>
      <c r="F24" t="s">
        <v>36</v>
      </c>
      <c r="G24">
        <v>915</v>
      </c>
      <c r="H24">
        <v>2333</v>
      </c>
      <c r="I24">
        <v>2849</v>
      </c>
      <c r="J24">
        <v>2315</v>
      </c>
      <c r="K24">
        <v>2281</v>
      </c>
      <c r="L24">
        <v>1759</v>
      </c>
      <c r="M24">
        <v>1150</v>
      </c>
      <c r="N24">
        <v>287</v>
      </c>
      <c r="O24">
        <v>76</v>
      </c>
      <c r="P24">
        <v>14</v>
      </c>
      <c r="Q24">
        <v>13979</v>
      </c>
    </row>
    <row r="25" spans="1:17" x14ac:dyDescent="0.25">
      <c r="A25">
        <v>6</v>
      </c>
      <c r="B25" t="s">
        <v>34</v>
      </c>
      <c r="C25">
        <f t="shared" ref="C25" si="9">+C23+5</f>
        <v>75</v>
      </c>
      <c r="D25">
        <f t="shared" si="0"/>
        <v>79</v>
      </c>
      <c r="E25">
        <v>77</v>
      </c>
      <c r="G25">
        <v>110</v>
      </c>
      <c r="H25">
        <v>343</v>
      </c>
      <c r="I25">
        <v>735</v>
      </c>
      <c r="J25">
        <v>1153</v>
      </c>
      <c r="K25">
        <v>1721</v>
      </c>
      <c r="L25">
        <v>2404</v>
      </c>
      <c r="M25">
        <v>3115</v>
      </c>
      <c r="N25">
        <v>3840</v>
      </c>
      <c r="O25">
        <v>4921</v>
      </c>
      <c r="P25">
        <v>4902</v>
      </c>
      <c r="Q25">
        <v>1355</v>
      </c>
    </row>
    <row r="26" spans="1:17" x14ac:dyDescent="0.25">
      <c r="A26">
        <v>7</v>
      </c>
      <c r="B26" t="s">
        <v>32</v>
      </c>
      <c r="C26">
        <f t="shared" ref="C26" si="10">+C24+5</f>
        <v>80</v>
      </c>
      <c r="D26">
        <f t="shared" si="0"/>
        <v>84</v>
      </c>
      <c r="E26">
        <v>82</v>
      </c>
      <c r="F26" t="s">
        <v>37</v>
      </c>
      <c r="G26">
        <v>517</v>
      </c>
      <c r="H26">
        <v>1694</v>
      </c>
      <c r="I26">
        <v>1974</v>
      </c>
      <c r="J26">
        <v>1632</v>
      </c>
      <c r="K26">
        <v>1482</v>
      </c>
      <c r="L26">
        <v>1209</v>
      </c>
      <c r="M26">
        <v>761</v>
      </c>
      <c r="N26">
        <v>170</v>
      </c>
      <c r="O26">
        <v>28</v>
      </c>
      <c r="P26">
        <v>9</v>
      </c>
      <c r="Q26">
        <v>9476</v>
      </c>
    </row>
    <row r="27" spans="1:17" x14ac:dyDescent="0.25">
      <c r="A27">
        <v>7</v>
      </c>
      <c r="B27" t="s">
        <v>34</v>
      </c>
      <c r="C27">
        <f t="shared" ref="C27" si="11">+C25+5</f>
        <v>80</v>
      </c>
      <c r="D27">
        <f t="shared" si="0"/>
        <v>84</v>
      </c>
      <c r="E27">
        <v>82</v>
      </c>
      <c r="G27">
        <v>126</v>
      </c>
      <c r="H27">
        <v>359</v>
      </c>
      <c r="I27">
        <v>778</v>
      </c>
      <c r="J27">
        <v>1204</v>
      </c>
      <c r="K27">
        <v>1746</v>
      </c>
      <c r="L27">
        <v>2430</v>
      </c>
      <c r="M27">
        <v>3019</v>
      </c>
      <c r="N27">
        <v>3585</v>
      </c>
      <c r="O27">
        <v>4795</v>
      </c>
      <c r="P27">
        <v>4925</v>
      </c>
      <c r="Q27">
        <v>1349</v>
      </c>
    </row>
    <row r="28" spans="1:17" x14ac:dyDescent="0.25">
      <c r="A28">
        <v>8</v>
      </c>
      <c r="B28" t="s">
        <v>32</v>
      </c>
      <c r="C28">
        <f t="shared" ref="C28" si="12">+C26+5</f>
        <v>85</v>
      </c>
      <c r="D28">
        <f t="shared" si="0"/>
        <v>89</v>
      </c>
      <c r="E28">
        <v>87</v>
      </c>
      <c r="F28" t="s">
        <v>38</v>
      </c>
      <c r="G28">
        <v>214</v>
      </c>
      <c r="H28">
        <v>965</v>
      </c>
      <c r="I28">
        <v>1201</v>
      </c>
      <c r="J28">
        <v>960</v>
      </c>
      <c r="K28">
        <v>870</v>
      </c>
      <c r="L28">
        <v>645</v>
      </c>
      <c r="M28">
        <v>341</v>
      </c>
      <c r="N28">
        <v>119</v>
      </c>
      <c r="O28">
        <v>11</v>
      </c>
      <c r="P28">
        <v>4</v>
      </c>
      <c r="Q28">
        <v>5330</v>
      </c>
    </row>
    <row r="29" spans="1:17" x14ac:dyDescent="0.25">
      <c r="A29">
        <v>8</v>
      </c>
      <c r="B29" t="s">
        <v>34</v>
      </c>
      <c r="C29">
        <f t="shared" ref="C29" si="13">+C27+5</f>
        <v>85</v>
      </c>
      <c r="D29">
        <f t="shared" si="0"/>
        <v>89</v>
      </c>
      <c r="E29">
        <v>87</v>
      </c>
      <c r="G29">
        <v>148</v>
      </c>
      <c r="H29">
        <v>375</v>
      </c>
      <c r="I29">
        <v>811</v>
      </c>
      <c r="J29">
        <v>1234</v>
      </c>
      <c r="K29">
        <v>1684</v>
      </c>
      <c r="L29">
        <v>2225</v>
      </c>
      <c r="M29">
        <v>2789</v>
      </c>
      <c r="N29">
        <v>3307</v>
      </c>
      <c r="O29">
        <v>5816</v>
      </c>
      <c r="P29">
        <v>7204</v>
      </c>
      <c r="Q29">
        <v>1293</v>
      </c>
    </row>
    <row r="30" spans="1:17" x14ac:dyDescent="0.25">
      <c r="A30">
        <v>9</v>
      </c>
      <c r="B30" t="s">
        <v>32</v>
      </c>
      <c r="C30">
        <f t="shared" ref="C30" si="14">+C28+5</f>
        <v>90</v>
      </c>
      <c r="D30">
        <f t="shared" si="0"/>
        <v>94</v>
      </c>
      <c r="E30">
        <v>92</v>
      </c>
      <c r="F30" t="s">
        <v>39</v>
      </c>
      <c r="G30">
        <v>62</v>
      </c>
      <c r="H30">
        <v>403</v>
      </c>
      <c r="I30">
        <v>486</v>
      </c>
      <c r="J30">
        <v>474</v>
      </c>
      <c r="K30">
        <v>394</v>
      </c>
      <c r="L30">
        <v>214</v>
      </c>
      <c r="M30">
        <v>112</v>
      </c>
      <c r="N30">
        <v>56</v>
      </c>
      <c r="O30">
        <v>8</v>
      </c>
      <c r="P30">
        <v>2</v>
      </c>
      <c r="Q30">
        <v>2211</v>
      </c>
    </row>
    <row r="31" spans="1:17" x14ac:dyDescent="0.25">
      <c r="A31">
        <v>9</v>
      </c>
      <c r="B31" t="s">
        <v>34</v>
      </c>
      <c r="C31">
        <f t="shared" ref="C31" si="15">+C29+5</f>
        <v>90</v>
      </c>
      <c r="D31">
        <f t="shared" si="0"/>
        <v>94</v>
      </c>
      <c r="E31">
        <v>92</v>
      </c>
      <c r="G31">
        <v>150</v>
      </c>
      <c r="H31">
        <v>389</v>
      </c>
      <c r="I31">
        <v>817</v>
      </c>
      <c r="J31">
        <v>1212</v>
      </c>
      <c r="K31">
        <v>1569</v>
      </c>
      <c r="L31">
        <v>1974</v>
      </c>
      <c r="M31">
        <v>2570</v>
      </c>
      <c r="N31">
        <v>2650</v>
      </c>
      <c r="O31">
        <v>4423</v>
      </c>
      <c r="P31">
        <v>4361</v>
      </c>
      <c r="Q31">
        <v>1202</v>
      </c>
    </row>
    <row r="32" spans="1:17" x14ac:dyDescent="0.25">
      <c r="A32">
        <v>10</v>
      </c>
      <c r="B32" t="s">
        <v>32</v>
      </c>
      <c r="C32">
        <f t="shared" ref="C32" si="16">+C30+5</f>
        <v>95</v>
      </c>
      <c r="D32" s="3">
        <f t="shared" si="0"/>
        <v>99</v>
      </c>
      <c r="E32" s="3">
        <v>96</v>
      </c>
      <c r="F32" t="s">
        <v>40</v>
      </c>
      <c r="G32">
        <v>15</v>
      </c>
      <c r="H32">
        <v>75</v>
      </c>
      <c r="I32">
        <v>119</v>
      </c>
      <c r="J32">
        <v>106</v>
      </c>
      <c r="K32">
        <v>86</v>
      </c>
      <c r="L32">
        <v>47</v>
      </c>
      <c r="M32">
        <v>26</v>
      </c>
      <c r="N32">
        <v>14</v>
      </c>
      <c r="O32">
        <v>2</v>
      </c>
      <c r="P32">
        <v>1</v>
      </c>
      <c r="Q32">
        <v>491</v>
      </c>
    </row>
    <row r="33" spans="1:17" x14ac:dyDescent="0.25">
      <c r="A33">
        <v>10</v>
      </c>
      <c r="B33" t="s">
        <v>34</v>
      </c>
      <c r="C33">
        <f t="shared" ref="C33" si="17">+C31+5</f>
        <v>95</v>
      </c>
      <c r="D33" s="3">
        <f t="shared" si="0"/>
        <v>99</v>
      </c>
      <c r="E33" s="3">
        <v>96</v>
      </c>
      <c r="G33">
        <v>175</v>
      </c>
      <c r="H33">
        <v>415</v>
      </c>
      <c r="I33">
        <v>848</v>
      </c>
      <c r="J33">
        <v>1127</v>
      </c>
      <c r="K33">
        <v>1436</v>
      </c>
      <c r="L33">
        <v>1713</v>
      </c>
      <c r="M33">
        <v>1972</v>
      </c>
      <c r="N33">
        <v>2145</v>
      </c>
      <c r="O33">
        <v>2206</v>
      </c>
      <c r="P33">
        <v>6675</v>
      </c>
      <c r="Q33">
        <v>1121</v>
      </c>
    </row>
    <row r="34" spans="1:17" x14ac:dyDescent="0.25">
      <c r="A34">
        <v>11</v>
      </c>
      <c r="B34" t="s">
        <v>32</v>
      </c>
      <c r="E34" t="s">
        <v>10</v>
      </c>
      <c r="F34" t="s">
        <v>25</v>
      </c>
      <c r="G34">
        <v>5422</v>
      </c>
      <c r="H34">
        <v>17223</v>
      </c>
      <c r="I34">
        <v>20406</v>
      </c>
      <c r="J34">
        <v>16637</v>
      </c>
      <c r="K34">
        <v>20540</v>
      </c>
      <c r="L34">
        <v>19522</v>
      </c>
      <c r="M34">
        <v>17448</v>
      </c>
      <c r="N34">
        <v>3121</v>
      </c>
      <c r="O34">
        <v>495</v>
      </c>
      <c r="P34">
        <v>61</v>
      </c>
      <c r="Q34" s="6">
        <v>120875</v>
      </c>
    </row>
    <row r="35" spans="1:17" x14ac:dyDescent="0.25">
      <c r="A35">
        <v>11</v>
      </c>
      <c r="B35" t="s">
        <v>34</v>
      </c>
      <c r="E35" t="s">
        <v>10</v>
      </c>
      <c r="G35">
        <v>125</v>
      </c>
      <c r="H35">
        <v>344</v>
      </c>
      <c r="I35">
        <v>721</v>
      </c>
      <c r="J35">
        <v>1113</v>
      </c>
      <c r="K35">
        <v>1694</v>
      </c>
      <c r="L35">
        <v>2468</v>
      </c>
      <c r="M35">
        <v>3397</v>
      </c>
      <c r="N35">
        <v>4022</v>
      </c>
      <c r="O35">
        <v>4809</v>
      </c>
      <c r="P35">
        <v>5229</v>
      </c>
      <c r="Q35">
        <v>1632</v>
      </c>
    </row>
    <row r="37" spans="1:17" x14ac:dyDescent="0.25">
      <c r="F37" t="s">
        <v>41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>
      <selection activeCell="A23" sqref="A23:E29"/>
    </sheetView>
  </sheetViews>
  <sheetFormatPr defaultRowHeight="15" x14ac:dyDescent="0.25"/>
  <sheetData>
    <row r="1" spans="1:16" x14ac:dyDescent="0.25">
      <c r="A1" s="1" t="s">
        <v>0</v>
      </c>
      <c r="K1" t="s">
        <v>476</v>
      </c>
      <c r="P1" t="s">
        <v>477</v>
      </c>
    </row>
    <row r="2" spans="1:16" x14ac:dyDescent="0.25">
      <c r="A2" t="s">
        <v>57</v>
      </c>
    </row>
    <row r="3" spans="1:16" x14ac:dyDescent="0.25">
      <c r="A3" t="s">
        <v>56</v>
      </c>
    </row>
    <row r="22" spans="1:5" x14ac:dyDescent="0.25">
      <c r="A22" t="s">
        <v>481</v>
      </c>
      <c r="B22" t="s">
        <v>43</v>
      </c>
    </row>
    <row r="23" spans="1:5" x14ac:dyDescent="0.25">
      <c r="A23" t="s">
        <v>126</v>
      </c>
      <c r="B23" s="184" t="s">
        <v>478</v>
      </c>
      <c r="C23" s="185" t="s">
        <v>480</v>
      </c>
      <c r="D23">
        <v>25</v>
      </c>
      <c r="E23" t="s">
        <v>479</v>
      </c>
    </row>
    <row r="24" spans="1:5" x14ac:dyDescent="0.25">
      <c r="A24" s="184">
        <v>50</v>
      </c>
      <c r="B24" s="186">
        <v>0</v>
      </c>
      <c r="C24" s="186">
        <v>4</v>
      </c>
      <c r="D24" s="186">
        <v>8.33</v>
      </c>
      <c r="E24" s="186">
        <v>14</v>
      </c>
    </row>
    <row r="25" spans="1:5" x14ac:dyDescent="0.25">
      <c r="A25" s="184">
        <v>55</v>
      </c>
      <c r="B25" s="186">
        <v>0</v>
      </c>
      <c r="C25" s="186">
        <v>4</v>
      </c>
      <c r="D25" s="186">
        <v>10.89</v>
      </c>
      <c r="E25" s="186">
        <v>33</v>
      </c>
    </row>
    <row r="26" spans="1:5" x14ac:dyDescent="0.25">
      <c r="A26" s="184">
        <v>60</v>
      </c>
      <c r="B26" s="186">
        <v>0</v>
      </c>
      <c r="C26" s="186">
        <v>9</v>
      </c>
      <c r="D26" s="186">
        <v>30</v>
      </c>
      <c r="E26" s="186">
        <v>25</v>
      </c>
    </row>
    <row r="27" spans="1:5" x14ac:dyDescent="0.25">
      <c r="A27" s="184">
        <v>62</v>
      </c>
      <c r="B27" s="186">
        <v>0</v>
      </c>
      <c r="C27" s="186">
        <v>33</v>
      </c>
      <c r="D27" s="186">
        <v>25</v>
      </c>
      <c r="E27" s="186">
        <v>25</v>
      </c>
    </row>
    <row r="28" spans="1:5" x14ac:dyDescent="0.25">
      <c r="A28" s="184">
        <v>65</v>
      </c>
      <c r="B28" s="186">
        <v>33</v>
      </c>
      <c r="C28" s="186">
        <v>33</v>
      </c>
      <c r="D28" s="186">
        <v>33</v>
      </c>
      <c r="E28" s="186">
        <v>33</v>
      </c>
    </row>
    <row r="29" spans="1:5" x14ac:dyDescent="0.25">
      <c r="A29" s="184">
        <v>70</v>
      </c>
      <c r="B29" s="186">
        <v>15</v>
      </c>
      <c r="C29" s="186">
        <v>25</v>
      </c>
      <c r="D29" s="186">
        <v>33</v>
      </c>
      <c r="E29" s="186">
        <v>25</v>
      </c>
    </row>
  </sheetData>
  <hyperlinks>
    <hyperlink ref="A1" location="TOC!A1" display="TOC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31</vt:i4>
      </vt:variant>
    </vt:vector>
  </HeadingPairs>
  <TitlesOfParts>
    <vt:vector size="31" baseType="lpstr">
      <vt:lpstr>TOC</vt:lpstr>
      <vt:lpstr>Notes</vt:lpstr>
      <vt:lpstr>RetirementRatesComments</vt:lpstr>
      <vt:lpstr>Plantypes</vt:lpstr>
      <vt:lpstr>proto.retrates</vt:lpstr>
      <vt:lpstr>AZ-PERS-6.misc</vt:lpstr>
      <vt:lpstr>AZ-PERS-6.actives</vt:lpstr>
      <vt:lpstr>AZ-PERS-6.retirees</vt:lpstr>
      <vt:lpstr>AZ-PERS-6.retrates</vt:lpstr>
      <vt:lpstr>AZ-PERS-6.salgrowth</vt:lpstr>
      <vt:lpstr>AZ-PERS-6.termrates</vt:lpstr>
      <vt:lpstr>LA-CERA-43.misc</vt:lpstr>
      <vt:lpstr>LA-CERA-43.actives</vt:lpstr>
      <vt:lpstr>LA-CERA-43.retirees</vt:lpstr>
      <vt:lpstr>LA-CERA-43.retrates</vt:lpstr>
      <vt:lpstr>LA-CERA-43.salgrowth</vt:lpstr>
      <vt:lpstr>LA-CERA-43.termrates</vt:lpstr>
      <vt:lpstr>OH-PERS-85.actives</vt:lpstr>
      <vt:lpstr>OH-PERS-85.retirees</vt:lpstr>
      <vt:lpstr>OH-PERS-85.retrates</vt:lpstr>
      <vt:lpstr>OH-PERS-85.salgrowth</vt:lpstr>
      <vt:lpstr>OH-PERS-85.termrates</vt:lpstr>
      <vt:lpstr>WA-PERS2-119.actives</vt:lpstr>
      <vt:lpstr>WA-PERS2-119.retirees</vt:lpstr>
      <vt:lpstr>WA-PERS2-119.retrates</vt:lpstr>
      <vt:lpstr>WA-PERS2-119.salgrowth</vt:lpstr>
      <vt:lpstr>WA-PERS2-119.termrates</vt:lpstr>
      <vt:lpstr>test calcs az pers</vt:lpstr>
      <vt:lpstr>check az-pers actives</vt:lpstr>
      <vt:lpstr>check az-pers ben</vt:lpstr>
      <vt:lpstr>Sheet10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Don</dc:creator>
  <cp:lastModifiedBy>Don</cp:lastModifiedBy>
  <dcterms:created xsi:type="dcterms:W3CDTF">2015-09-25T09:44:14Z</dcterms:created>
  <dcterms:modified xsi:type="dcterms:W3CDTF">2015-10-07T13:22:21Z</dcterms:modified>
</cp:coreProperties>
</file>